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</definedNames>
  <calcPr fullCalcOnLoad="1"/>
</workbook>
</file>

<file path=xl/sharedStrings.xml><?xml version="1.0" encoding="utf-8"?>
<sst xmlns="http://schemas.openxmlformats.org/spreadsheetml/2006/main" count="664" uniqueCount="453">
  <si>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</si>
  <si>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</si>
  <si>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</si>
  <si>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</si>
  <si>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</si>
  <si>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</si>
  <si>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</si>
  <si>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</si>
  <si>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</si>
  <si>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</si>
  <si>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</si>
  <si>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</si>
  <si>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</si>
  <si>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</si>
  <si>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</si>
  <si>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</si>
  <si>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</si>
  <si>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</si>
  <si>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</si>
  <si>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</si>
  <si>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</si>
  <si>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</si>
  <si>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</si>
  <si>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</si>
  <si>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</si>
  <si>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</si>
  <si>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</si>
  <si>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</si>
  <si>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</si>
  <si>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</si>
  <si>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</si>
  <si>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</si>
  <si>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</si>
  <si>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</si>
  <si>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</si>
  <si>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</si>
  <si>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</si>
  <si>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</si>
  <si>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</si>
  <si>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</si>
  <si>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</si>
  <si>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</si>
  <si>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</si>
  <si>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</si>
  <si>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</si>
  <si>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</si>
  <si>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</si>
  <si>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</si>
  <si>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</si>
  <si>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</si>
  <si>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</si>
  <si>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</si>
  <si>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</si>
  <si>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</si>
  <si>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</si>
  <si>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</si>
  <si>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</si>
  <si>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</si>
  <si>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</si>
  <si>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</si>
  <si>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</si>
  <si>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</si>
  <si>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</si>
  <si>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</si>
  <si>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</si>
  <si>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</si>
  <si>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</si>
  <si>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</si>
  <si>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</si>
  <si>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</si>
  <si>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</si>
  <si>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</si>
  <si>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</si>
  <si>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</si>
  <si>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</si>
  <si>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</si>
  <si>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</si>
  <si>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</si>
  <si>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</si>
  <si>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</si>
  <si>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</si>
  <si>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</si>
  <si>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</si>
  <si>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</si>
  <si>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</si>
  <si>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</si>
  <si>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</si>
  <si>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</si>
  <si>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</si>
  <si>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</si>
  <si>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</si>
  <si>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</si>
  <si>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</si>
  <si>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</si>
  <si>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</si>
  <si>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</si>
  <si>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</si>
  <si>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</si>
  <si>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</si>
  <si>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</si>
  <si>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</si>
  <si>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</si>
  <si>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</si>
  <si>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</si>
  <si>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</si>
  <si>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</si>
  <si>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</si>
  <si>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</si>
  <si>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</si>
  <si>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</si>
  <si>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</si>
  <si>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</si>
  <si>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</si>
  <si>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</si>
  <si>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</si>
  <si>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</si>
  <si>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</si>
  <si>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</si>
  <si>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</si>
  <si>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</si>
  <si>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</si>
  <si>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2019 y al 31 de Marzo de 2020 (b)</t>
  </si>
  <si>
    <t>2020 (d)</t>
  </si>
  <si>
    <t>31 de diciembre de 2019 (e)</t>
  </si>
  <si>
    <t>Informe Analítico de la Deuda Pública y Otros Pasivos - LDF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</si>
  <si>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</si>
  <si>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</si>
  <si>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</si>
  <si>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</si>
  <si>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</si>
  <si>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</si>
  <si>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</si>
  <si>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</si>
  <si>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</si>
  <si>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</si>
  <si>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</si>
  <si>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</si>
  <si>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</si>
  <si>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</si>
  <si>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</si>
  <si>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</si>
  <si>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</si>
  <si>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</si>
  <si>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</si>
  <si>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</si>
  <si>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</si>
  <si>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</si>
  <si>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</si>
  <si>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</si>
  <si>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</si>
  <si>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</si>
  <si>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</si>
  <si>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</si>
  <si>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</si>
  <si>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</si>
  <si>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</si>
  <si>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</si>
  <si>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</si>
  <si>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</si>
  <si>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</si>
  <si>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</si>
  <si>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</si>
  <si>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</si>
  <si>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</si>
  <si>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</si>
  <si>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</si>
  <si>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</si>
  <si>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</si>
  <si>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</si>
  <si>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</si>
  <si>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</si>
  <si>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</si>
  <si>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</si>
  <si>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</si>
  <si>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</si>
  <si>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</si>
  <si>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</si>
  <si>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</si>
  <si>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</si>
  <si>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</si>
  <si>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</si>
  <si>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</si>
  <si>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</si>
  <si>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</si>
  <si>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</si>
  <si>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</si>
  <si>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</si>
  <si>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</si>
  <si>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</si>
  <si>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</si>
  <si>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</si>
  <si>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</si>
  <si>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</si>
  <si>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</si>
  <si>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</si>
  <si>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</si>
  <si>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</si>
  <si>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</si>
  <si>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</si>
  <si>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</si>
  <si>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</si>
  <si>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</si>
  <si>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</si>
  <si>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</si>
  <si>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</si>
  <si>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</si>
  <si>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</si>
  <si>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</si>
  <si>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</si>
  <si>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</si>
  <si>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</si>
  <si>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</si>
  <si>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</si>
  <si>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</si>
  <si>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</si>
  <si>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</si>
  <si>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</si>
  <si>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</si>
  <si>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</si>
  <si>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</si>
  <si>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</si>
  <si>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</si>
  <si>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</si>
  <si>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</si>
  <si>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</si>
  <si>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</si>
  <si>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</si>
  <si>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</si>
  <si>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</si>
  <si>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</si>
  <si>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</si>
  <si>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</si>
  <si>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</si>
  <si>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</si>
  <si>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</si>
  <si>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</si>
  <si>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</si>
  <si>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</si>
  <si>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</si>
  <si>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</si>
  <si>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</si>
  <si>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</si>
  <si>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</si>
  <si>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</si>
  <si>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</si>
  <si>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</si>
  <si>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</si>
  <si>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</si>
  <si>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</si>
  <si>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</si>
  <si>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</si>
  <si>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</si>
  <si>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</si>
  <si>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</si>
  <si>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</si>
  <si>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</si>
  <si>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</si>
  <si>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</si>
  <si>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</si>
  <si>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</si>
  <si>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</si>
  <si>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</si>
  <si>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</si>
  <si>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</si>
  <si>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</si>
  <si>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</si>
  <si>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</si>
  <si>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</si>
  <si>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</si>
  <si>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</si>
  <si>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</si>
  <si>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</si>
  <si>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</si>
  <si>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</si>
  <si>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</si>
  <si>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</si>
  <si>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</si>
  <si>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</si>
  <si>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</si>
  <si>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</si>
  <si>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</si>
  <si>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</si>
  <si>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</si>
  <si>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</si>
  <si>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</si>
  <si>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</si>
  <si>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</si>
  <si>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</si>
  <si>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</si>
  <si>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</si>
  <si>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</si>
  <si>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</si>
  <si>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</si>
  <si>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</si>
  <si>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</si>
  <si>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</si>
  <si>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</si>
  <si>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</si>
  <si>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</si>
  <si>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</si>
  <si>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</si>
  <si>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</si>
  <si>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</si>
  <si>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</si>
  <si>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</si>
  <si>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</si>
  <si>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</si>
  <si>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</si>
  <si>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</si>
  <si>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</si>
  <si>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</si>
  <si>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</si>
  <si>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</si>
  <si>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</si>
  <si>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</si>
  <si>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</si>
  <si>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</si>
  <si>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</si>
  <si>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</si>
  <si>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</si>
  <si>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</si>
  <si>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</si>
  <si>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</si>
  <si>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</si>
  <si>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</si>
  <si>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</si>
  <si>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</si>
  <si>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</si>
  <si>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</si>
  <si>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</si>
  <si>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</si>
  <si>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</si>
  <si>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</si>
  <si>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</si>
  <si>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</si>
  <si>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</si>
  <si>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</si>
  <si>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</si>
  <si>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</si>
  <si>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</si>
  <si>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</si>
  <si>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</si>
  <si>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</si>
  <si>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</si>
  <si>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</si>
  <si>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</si>
  <si>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</si>
  <si>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</si>
  <si>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</si>
  <si>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</si>
  <si>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</si>
  <si>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</si>
  <si>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</si>
  <si>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</si>
  <si>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</si>
  <si>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</si>
  <si>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</si>
  <si>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</si>
  <si>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</si>
  <si>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</si>
  <si>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</si>
  <si>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</si>
  <si>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</si>
  <si>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</si>
  <si>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</si>
  <si>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</si>
  <si>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</si>
  <si>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</si>
  <si>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</si>
  <si>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</si>
  <si>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</si>
  <si>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</si>
  <si>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</si>
  <si>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</si>
  <si>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</si>
  <si>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</si>
  <si>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</si>
  <si>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</si>
  <si>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</si>
  <si>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</si>
  <si>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</si>
  <si>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</si>
  <si>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</si>
  <si>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</si>
  <si>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</si>
  <si>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</si>
  <si>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</si>
  <si>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</si>
  <si>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</si>
  <si>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</si>
  <si>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</si>
  <si>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</si>
  <si>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</si>
  <si>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</si>
  <si>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</si>
  <si>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</si>
  <si>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</si>
  <si>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</si>
  <si>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</si>
  <si>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Gestión de los recursos</t>
  </si>
  <si>
    <t>II. Gasto Etiquetado     (II=A+B+C+D+E+F+G+H)</t>
  </si>
  <si>
    <t>Calidad</t>
  </si>
  <si>
    <t>Vinculación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</si>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</sst>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19510466.12</v>
      </c>
      <c r="D9" s="9">
        <f>SUM(D10:D16)</f>
        <v>20444284.54</v>
      </c>
      <c r="E9" s="11" t="s">
        <v>8</v>
      </c>
      <c r="F9" s="9">
        <f>SUM(F10:F18)</f>
        <v>26069.420000000002</v>
      </c>
      <c r="G9" s="9">
        <f>SUM(G10:G18)</f>
        <v>534589.5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-0.55</v>
      </c>
      <c r="G10" s="9">
        <v>429780.15</v>
      </c>
    </row>
    <row r="11" spans="2:7" ht="12.75">
      <c r="B11" s="12" t="s">
        <v>11</v>
      </c>
      <c r="C11" s="9">
        <v>19510466.12</v>
      </c>
      <c r="D11" s="9">
        <v>20444284.54</v>
      </c>
      <c r="E11" s="13" t="s">
        <v>12</v>
      </c>
      <c r="F11" s="9">
        <v>0.04</v>
      </c>
      <c r="G11" s="9">
        <v>50391.04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21399.97</v>
      </c>
      <c r="G16" s="9">
        <v>54419.12</v>
      </c>
    </row>
    <row r="17" spans="2:7" ht="12.75">
      <c r="B17" s="10" t="s">
        <v>23</v>
      </c>
      <c r="C17" s="9">
        <f>SUM(C18:C24)</f>
        <v>2231.31</v>
      </c>
      <c r="D17" s="9">
        <f>SUM(D18:D24)</f>
        <v>2613.61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4669.96</v>
      </c>
      <c r="G18" s="9">
        <v>-0.81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2231.31</v>
      </c>
      <c r="D24" s="9">
        <v>2613.61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219077.1</v>
      </c>
      <c r="G31" s="9">
        <f>SUM(G32:G37)</f>
        <v>754719.95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219077.1</v>
      </c>
      <c r="G33" s="9">
        <v>754719.95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19512697.43</v>
      </c>
      <c r="D47" s="9">
        <f>D9+D17+D25+D31+D37+D38+D41</f>
        <v>20446898.15</v>
      </c>
      <c r="E47" s="8" t="s">
        <v>82</v>
      </c>
      <c r="F47" s="9">
        <f>F9+F19+F23+F26+F27+F31+F38+F42</f>
        <v>245146.52000000002</v>
      </c>
      <c r="G47" s="9">
        <f>G9+G19+G23+G26+G27+G31+G38+G42</f>
        <v>1289309.45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21762917.8</v>
      </c>
      <c r="D52" s="9">
        <v>21762917.8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26499716.63</v>
      </c>
      <c r="D53" s="9">
        <v>25770113.26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602960.74</v>
      </c>
      <c r="D54" s="9">
        <v>602960.74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245146.52000000002</v>
      </c>
      <c r="G59" s="9">
        <f>G47+G57</f>
        <v>1289309.45</v>
      </c>
    </row>
    <row r="60" spans="2:7" ht="25.5">
      <c r="B60" s="6" t="s">
        <v>102</v>
      </c>
      <c r="C60" s="9">
        <f>SUM(C50:C58)</f>
        <v>48865595.17</v>
      </c>
      <c r="D60" s="9">
        <f>SUM(D50:D58)</f>
        <v>48135991.800000004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68378292.6</v>
      </c>
      <c r="D62" s="9">
        <f>D47+D60</f>
        <v>68582889.95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35653007.83</v>
      </c>
      <c r="G63" s="9">
        <f>SUM(G64:G66)</f>
        <v>35653007.83</v>
      </c>
    </row>
    <row r="64" spans="2:7" ht="12.75">
      <c r="B64" s="10"/>
      <c r="C64" s="9"/>
      <c r="D64" s="9"/>
      <c r="E64" s="11" t="s">
        <v>106</v>
      </c>
      <c r="F64" s="9">
        <v>33715541.21</v>
      </c>
      <c r="G64" s="9">
        <v>33715541.21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32480138.25</v>
      </c>
      <c r="G68" s="9">
        <f>SUM(G69:G73)</f>
        <v>31640572.66</v>
      </c>
    </row>
    <row r="69" spans="2:7" ht="12.75">
      <c r="B69" s="10"/>
      <c r="C69" s="9"/>
      <c r="D69" s="9"/>
      <c r="E69" s="11" t="s">
        <v>110</v>
      </c>
      <c r="F69" s="9">
        <v>2253939.12</v>
      </c>
      <c r="G69" s="9">
        <v>4110556.8</v>
      </c>
    </row>
    <row r="70" spans="2:7" ht="12.75">
      <c r="B70" s="10"/>
      <c r="C70" s="9"/>
      <c r="D70" s="9"/>
      <c r="E70" s="11" t="s">
        <v>111</v>
      </c>
      <c r="F70" s="9">
        <v>30226199.13</v>
      </c>
      <c r="G70" s="9">
        <v>27530015.86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68133146.08</v>
      </c>
      <c r="G79" s="9">
        <f>G63+G68+G75</f>
        <v>67293580.49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68378292.6</v>
      </c>
      <c r="G81" s="9">
        <f>G59+G79</f>
        <v>68582889.94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1289309.45</v>
      </c>
      <c r="D17" s="30"/>
      <c r="E17" s="30"/>
      <c r="F17" s="30"/>
      <c r="G17" s="31">
        <v>245146.52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1289309.45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245146.52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0</v>
      </c>
      <c r="D9" s="58">
        <f>SUM(D10:D12)</f>
        <v>0</v>
      </c>
      <c r="E9" s="58">
        <f>SUM(E10:E12)</f>
        <v>0</v>
      </c>
    </row>
    <row r="10" spans="2:5" ht="12.75">
      <c r="B10" s="59" t="s">
        <v>209</v>
      </c>
      <c r="C10" s="60">
        <v>0</v>
      </c>
      <c r="D10" s="60">
        <v>0</v>
      </c>
      <c r="E10" s="60">
        <v>0</v>
      </c>
    </row>
    <row r="11" spans="2:5" ht="12.75">
      <c r="B11" s="59" t="s">
        <v>210</v>
      </c>
      <c r="C11" s="60"/>
      <c r="D11" s="60"/>
      <c r="E11" s="60"/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27507970.65</v>
      </c>
      <c r="D14" s="58">
        <f>SUM(D15:D16)</f>
        <v>6208589.53</v>
      </c>
      <c r="E14" s="58">
        <f>SUM(E15:E16)</f>
        <v>6208589.53</v>
      </c>
    </row>
    <row r="15" spans="2:5" ht="12.75">
      <c r="B15" s="59" t="s">
        <v>213</v>
      </c>
      <c r="C15" s="60">
        <v>14745239.65</v>
      </c>
      <c r="D15" s="60">
        <v>3746223.06</v>
      </c>
      <c r="E15" s="60">
        <v>3746223.06</v>
      </c>
    </row>
    <row r="16" spans="2:5" ht="12.75">
      <c r="B16" s="59" t="s">
        <v>214</v>
      </c>
      <c r="C16" s="60">
        <v>12762731</v>
      </c>
      <c r="D16" s="60">
        <v>2462366.47</v>
      </c>
      <c r="E16" s="60">
        <v>2462366.47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-27507970.65</v>
      </c>
      <c r="D22" s="57">
        <f>D9-D14+D18</f>
        <v>-6208589.53</v>
      </c>
      <c r="E22" s="57">
        <f>E9-E14+E18</f>
        <v>-6208589.53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-27507970.65</v>
      </c>
      <c r="D24" s="57">
        <f>D22-D12</f>
        <v>-6208589.53</v>
      </c>
      <c r="E24" s="57">
        <f>E22-E12</f>
        <v>-6208589.53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-27507970.65</v>
      </c>
      <c r="D26" s="58">
        <f>D24-D18</f>
        <v>-6208589.53</v>
      </c>
      <c r="E26" s="58">
        <f>E24-E18</f>
        <v>-6208589.53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-27507970.65</v>
      </c>
      <c r="D35" s="58">
        <f>D26-D31</f>
        <v>-6208589.53</v>
      </c>
      <c r="E35" s="58">
        <f>E26-E31</f>
        <v>-6208589.53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0</v>
      </c>
      <c r="D54" s="78">
        <f>D10</f>
        <v>0</v>
      </c>
      <c r="E54" s="78">
        <f>E10</f>
        <v>0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14745239.65</v>
      </c>
      <c r="D60" s="74">
        <f>D15</f>
        <v>3746223.06</v>
      </c>
      <c r="E60" s="74">
        <f>E15</f>
        <v>3746223.06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-14745239.65</v>
      </c>
      <c r="D64" s="75">
        <f>D54+D56-D60+D62</f>
        <v>-3746223.06</v>
      </c>
      <c r="E64" s="75">
        <f>E54+E56-E60+E62</f>
        <v>-3746223.06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-14745239.65</v>
      </c>
      <c r="D66" s="75">
        <f>D64-D56</f>
        <v>-3746223.06</v>
      </c>
      <c r="E66" s="75">
        <f>E64-E56</f>
        <v>-3746223.06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12762731</v>
      </c>
      <c r="D78" s="74">
        <f>D16</f>
        <v>2462366.47</v>
      </c>
      <c r="E78" s="74">
        <f>E16</f>
        <v>2462366.47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-12762731</v>
      </c>
      <c r="D82" s="75">
        <f>D72+D74-D78+D80</f>
        <v>-2462366.47</v>
      </c>
      <c r="E82" s="75">
        <f>E72+E74-E78+E80</f>
        <v>-2462366.47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-12762731</v>
      </c>
      <c r="D84" s="75">
        <f>D82-D74</f>
        <v>-2462366.47</v>
      </c>
      <c r="E84" s="75">
        <f>E82-E74</f>
        <v>-2462366.47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82" t="s">
        <v>244</v>
      </c>
      <c r="C3" s="183"/>
      <c r="D3" s="183"/>
      <c r="E3" s="183"/>
      <c r="F3" s="183"/>
      <c r="G3" s="183"/>
      <c r="H3" s="184"/>
    </row>
    <row r="4" spans="2:8" ht="12.75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245</v>
      </c>
      <c r="D6" s="195"/>
      <c r="E6" s="195"/>
      <c r="F6" s="195"/>
      <c r="G6" s="196"/>
      <c r="H6" s="192" t="s">
        <v>246</v>
      </c>
    </row>
    <row r="7" spans="2:8" ht="12.75">
      <c r="B7" s="88" t="s">
        <v>221</v>
      </c>
      <c r="C7" s="192" t="s">
        <v>247</v>
      </c>
      <c r="D7" s="190" t="s">
        <v>248</v>
      </c>
      <c r="E7" s="192" t="s">
        <v>249</v>
      </c>
      <c r="F7" s="192" t="s">
        <v>204</v>
      </c>
      <c r="G7" s="192" t="s">
        <v>250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0</v>
      </c>
      <c r="D42" s="97">
        <f t="shared" si="7"/>
        <v>0</v>
      </c>
      <c r="E42" s="97">
        <f t="shared" si="7"/>
        <v>0</v>
      </c>
      <c r="F42" s="97">
        <f t="shared" si="7"/>
        <v>0</v>
      </c>
      <c r="G42" s="97">
        <f t="shared" si="7"/>
        <v>0</v>
      </c>
      <c r="H42" s="97">
        <f t="shared" si="7"/>
        <v>0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0</v>
      </c>
      <c r="D72" s="96">
        <f t="shared" si="15"/>
        <v>0</v>
      </c>
      <c r="E72" s="96">
        <f t="shared" si="15"/>
        <v>0</v>
      </c>
      <c r="F72" s="96">
        <f t="shared" si="15"/>
        <v>0</v>
      </c>
      <c r="G72" s="96">
        <f t="shared" si="15"/>
        <v>0</v>
      </c>
      <c r="H72" s="96">
        <f t="shared" si="15"/>
        <v>0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C33" sqref="C3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313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314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192" t="s">
        <v>316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93"/>
    </row>
    <row r="10" spans="2:9" ht="12.75">
      <c r="B10" s="110" t="s">
        <v>319</v>
      </c>
      <c r="C10" s="111"/>
      <c r="D10" s="112">
        <f aca="true" t="shared" si="0" ref="D10:I10">D11+D19+D29+D39+D49+D59+D72+D76+D63</f>
        <v>14745239.65</v>
      </c>
      <c r="E10" s="112">
        <f t="shared" si="0"/>
        <v>933911.26</v>
      </c>
      <c r="F10" s="112">
        <f t="shared" si="0"/>
        <v>15679150.91</v>
      </c>
      <c r="G10" s="112">
        <f t="shared" si="0"/>
        <v>3746223.06</v>
      </c>
      <c r="H10" s="112">
        <f t="shared" si="0"/>
        <v>3746223.06</v>
      </c>
      <c r="I10" s="112">
        <f t="shared" si="0"/>
        <v>11932927.85</v>
      </c>
    </row>
    <row r="11" spans="2:9" ht="12.75">
      <c r="B11" s="113" t="s">
        <v>320</v>
      </c>
      <c r="C11" s="114"/>
      <c r="D11" s="98">
        <f aca="true" t="shared" si="1" ref="D11:I11">SUM(D12:D18)</f>
        <v>10870193</v>
      </c>
      <c r="E11" s="98">
        <f t="shared" si="1"/>
        <v>0</v>
      </c>
      <c r="F11" s="98">
        <f t="shared" si="1"/>
        <v>10870193</v>
      </c>
      <c r="G11" s="98">
        <f t="shared" si="1"/>
        <v>1870924.58</v>
      </c>
      <c r="H11" s="98">
        <f t="shared" si="1"/>
        <v>1870924.58</v>
      </c>
      <c r="I11" s="98">
        <f t="shared" si="1"/>
        <v>8999268.42</v>
      </c>
    </row>
    <row r="12" spans="2:9" ht="12.75">
      <c r="B12" s="115" t="s">
        <v>321</v>
      </c>
      <c r="C12" s="116"/>
      <c r="D12" s="98">
        <v>6178896.95</v>
      </c>
      <c r="E12" s="90">
        <v>0</v>
      </c>
      <c r="F12" s="90">
        <f>D12+E12</f>
        <v>6178896.95</v>
      </c>
      <c r="G12" s="90">
        <v>1382692.76</v>
      </c>
      <c r="H12" s="90">
        <v>1382692.76</v>
      </c>
      <c r="I12" s="90">
        <f>F12-G12</f>
        <v>4796204.19</v>
      </c>
    </row>
    <row r="13" spans="2:9" ht="12.75">
      <c r="B13" s="115" t="s">
        <v>322</v>
      </c>
      <c r="C13" s="116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>
        <v>2197807.28</v>
      </c>
      <c r="E14" s="90">
        <v>0</v>
      </c>
      <c r="F14" s="90">
        <f t="shared" si="2"/>
        <v>2197807.28</v>
      </c>
      <c r="G14" s="90">
        <v>165592.89</v>
      </c>
      <c r="H14" s="90">
        <v>165592.89</v>
      </c>
      <c r="I14" s="90">
        <f t="shared" si="3"/>
        <v>2032214.3899999997</v>
      </c>
    </row>
    <row r="15" spans="2:9" ht="12.75">
      <c r="B15" s="115" t="s">
        <v>324</v>
      </c>
      <c r="C15" s="116"/>
      <c r="D15" s="98">
        <v>1430462.91</v>
      </c>
      <c r="E15" s="90">
        <v>0</v>
      </c>
      <c r="F15" s="90">
        <f t="shared" si="2"/>
        <v>1430462.91</v>
      </c>
      <c r="G15" s="90">
        <v>211133.34</v>
      </c>
      <c r="H15" s="90">
        <v>211133.34</v>
      </c>
      <c r="I15" s="90">
        <f t="shared" si="3"/>
        <v>1219329.5699999998</v>
      </c>
    </row>
    <row r="16" spans="2:9" ht="12.75">
      <c r="B16" s="115" t="s">
        <v>325</v>
      </c>
      <c r="C16" s="116"/>
      <c r="D16" s="98">
        <v>572051.86</v>
      </c>
      <c r="E16" s="90">
        <v>0</v>
      </c>
      <c r="F16" s="90">
        <f t="shared" si="2"/>
        <v>572051.86</v>
      </c>
      <c r="G16" s="90">
        <v>111505.59</v>
      </c>
      <c r="H16" s="90">
        <v>111505.59</v>
      </c>
      <c r="I16" s="90">
        <f t="shared" si="3"/>
        <v>460546.27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>
        <v>490974</v>
      </c>
      <c r="E18" s="90">
        <v>0</v>
      </c>
      <c r="F18" s="90">
        <f t="shared" si="2"/>
        <v>490974</v>
      </c>
      <c r="G18" s="90">
        <v>0</v>
      </c>
      <c r="H18" s="90">
        <v>0</v>
      </c>
      <c r="I18" s="90">
        <f t="shared" si="3"/>
        <v>490974</v>
      </c>
    </row>
    <row r="19" spans="2:9" ht="12.75">
      <c r="B19" s="113" t="s">
        <v>328</v>
      </c>
      <c r="C19" s="114"/>
      <c r="D19" s="98">
        <f aca="true" t="shared" si="4" ref="D19:I19">SUM(D20:D28)</f>
        <v>881330.05</v>
      </c>
      <c r="E19" s="98">
        <f t="shared" si="4"/>
        <v>113810.85</v>
      </c>
      <c r="F19" s="98">
        <f t="shared" si="4"/>
        <v>995140.9</v>
      </c>
      <c r="G19" s="98">
        <f t="shared" si="4"/>
        <v>935811.07</v>
      </c>
      <c r="H19" s="98">
        <f t="shared" si="4"/>
        <v>935811.07</v>
      </c>
      <c r="I19" s="98">
        <f t="shared" si="4"/>
        <v>59329.830000000096</v>
      </c>
    </row>
    <row r="20" spans="2:9" ht="12.75">
      <c r="B20" s="115" t="s">
        <v>329</v>
      </c>
      <c r="C20" s="116"/>
      <c r="D20" s="98">
        <v>0</v>
      </c>
      <c r="E20" s="90">
        <v>96810.85</v>
      </c>
      <c r="F20" s="98">
        <f aca="true" t="shared" si="5" ref="F20:F28">D20+E20</f>
        <v>96810.85</v>
      </c>
      <c r="G20" s="90">
        <v>96810.85</v>
      </c>
      <c r="H20" s="90">
        <v>96810.85</v>
      </c>
      <c r="I20" s="90">
        <f>F20-G20</f>
        <v>0</v>
      </c>
    </row>
    <row r="21" spans="2:9" ht="12.75">
      <c r="B21" s="115" t="s">
        <v>330</v>
      </c>
      <c r="C21" s="116"/>
      <c r="D21" s="98"/>
      <c r="E21" s="90"/>
      <c r="F21" s="98">
        <f t="shared" si="5"/>
        <v>0</v>
      </c>
      <c r="G21" s="90"/>
      <c r="H21" s="90"/>
      <c r="I21" s="90">
        <f aca="true" t="shared" si="6" ref="I21:I83">F21-G21</f>
        <v>0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>
        <v>626330.05</v>
      </c>
      <c r="E23" s="90">
        <v>0</v>
      </c>
      <c r="F23" s="98">
        <f t="shared" si="5"/>
        <v>626330.05</v>
      </c>
      <c r="G23" s="90">
        <v>592032.82</v>
      </c>
      <c r="H23" s="90">
        <v>592032.82</v>
      </c>
      <c r="I23" s="90">
        <f t="shared" si="6"/>
        <v>34297.2300000001</v>
      </c>
    </row>
    <row r="24" spans="2:9" ht="12.75">
      <c r="B24" s="115" t="s">
        <v>333</v>
      </c>
      <c r="C24" s="116"/>
      <c r="D24" s="98">
        <v>10000</v>
      </c>
      <c r="E24" s="90">
        <v>0</v>
      </c>
      <c r="F24" s="98">
        <f t="shared" si="5"/>
        <v>10000</v>
      </c>
      <c r="G24" s="90">
        <v>9989.9</v>
      </c>
      <c r="H24" s="90">
        <v>9989.9</v>
      </c>
      <c r="I24" s="90">
        <f t="shared" si="6"/>
        <v>10.100000000000364</v>
      </c>
    </row>
    <row r="25" spans="2:9" ht="12.75">
      <c r="B25" s="115" t="s">
        <v>334</v>
      </c>
      <c r="C25" s="116"/>
      <c r="D25" s="98">
        <v>80000</v>
      </c>
      <c r="E25" s="90">
        <v>0</v>
      </c>
      <c r="F25" s="98">
        <f t="shared" si="5"/>
        <v>80000</v>
      </c>
      <c r="G25" s="90">
        <v>79991.49</v>
      </c>
      <c r="H25" s="90">
        <v>79991.49</v>
      </c>
      <c r="I25" s="90">
        <f t="shared" si="6"/>
        <v>8.509999999994761</v>
      </c>
    </row>
    <row r="26" spans="2:9" ht="12.75">
      <c r="B26" s="115" t="s">
        <v>335</v>
      </c>
      <c r="C26" s="116"/>
      <c r="D26" s="98">
        <v>15000</v>
      </c>
      <c r="E26" s="90">
        <v>17000</v>
      </c>
      <c r="F26" s="98">
        <f t="shared" si="5"/>
        <v>32000</v>
      </c>
      <c r="G26" s="90">
        <v>31993.14</v>
      </c>
      <c r="H26" s="90">
        <v>31993.14</v>
      </c>
      <c r="I26" s="90">
        <f t="shared" si="6"/>
        <v>6.860000000000582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150000</v>
      </c>
      <c r="E28" s="90">
        <v>0</v>
      </c>
      <c r="F28" s="98">
        <f t="shared" si="5"/>
        <v>150000</v>
      </c>
      <c r="G28" s="90">
        <v>124992.87</v>
      </c>
      <c r="H28" s="90">
        <v>124992.87</v>
      </c>
      <c r="I28" s="90">
        <f t="shared" si="6"/>
        <v>25007.130000000005</v>
      </c>
    </row>
    <row r="29" spans="2:9" ht="12.75">
      <c r="B29" s="113" t="s">
        <v>338</v>
      </c>
      <c r="C29" s="114"/>
      <c r="D29" s="98">
        <f aca="true" t="shared" si="7" ref="D29:I29">SUM(D30:D38)</f>
        <v>357317.95</v>
      </c>
      <c r="E29" s="98">
        <f t="shared" si="7"/>
        <v>90497.04000000001</v>
      </c>
      <c r="F29" s="98">
        <f t="shared" si="7"/>
        <v>447814.99</v>
      </c>
      <c r="G29" s="98">
        <f t="shared" si="7"/>
        <v>209884.04</v>
      </c>
      <c r="H29" s="98">
        <f t="shared" si="7"/>
        <v>209884.04</v>
      </c>
      <c r="I29" s="98">
        <f t="shared" si="7"/>
        <v>237930.95</v>
      </c>
    </row>
    <row r="30" spans="2:9" ht="12.75">
      <c r="B30" s="115" t="s">
        <v>339</v>
      </c>
      <c r="C30" s="116"/>
      <c r="D30" s="98">
        <v>47101.64</v>
      </c>
      <c r="E30" s="90">
        <v>0</v>
      </c>
      <c r="F30" s="98">
        <f aca="true" t="shared" si="8" ref="F30:F38">D30+E30</f>
        <v>47101.64</v>
      </c>
      <c r="G30" s="90">
        <v>30830.64</v>
      </c>
      <c r="H30" s="90">
        <v>30830.64</v>
      </c>
      <c r="I30" s="90">
        <f t="shared" si="6"/>
        <v>16271</v>
      </c>
    </row>
    <row r="31" spans="2:9" ht="12.75">
      <c r="B31" s="115" t="s">
        <v>340</v>
      </c>
      <c r="C31" s="116"/>
      <c r="D31" s="98"/>
      <c r="E31" s="90"/>
      <c r="F31" s="98">
        <f t="shared" si="8"/>
        <v>0</v>
      </c>
      <c r="G31" s="90"/>
      <c r="H31" s="90"/>
      <c r="I31" s="90">
        <f t="shared" si="6"/>
        <v>0</v>
      </c>
    </row>
    <row r="32" spans="2:9" ht="12.75">
      <c r="B32" s="115" t="s">
        <v>341</v>
      </c>
      <c r="C32" s="116"/>
      <c r="D32" s="98">
        <v>0</v>
      </c>
      <c r="E32" s="90">
        <v>65500</v>
      </c>
      <c r="F32" s="98">
        <f t="shared" si="8"/>
        <v>65500</v>
      </c>
      <c r="G32" s="90">
        <v>65500</v>
      </c>
      <c r="H32" s="90">
        <v>65500</v>
      </c>
      <c r="I32" s="90">
        <f t="shared" si="6"/>
        <v>0</v>
      </c>
    </row>
    <row r="33" spans="2:9" ht="12.75">
      <c r="B33" s="115" t="s">
        <v>342</v>
      </c>
      <c r="C33" s="116"/>
      <c r="D33" s="98">
        <v>4600.11</v>
      </c>
      <c r="E33" s="90">
        <v>23694.04</v>
      </c>
      <c r="F33" s="98">
        <f t="shared" si="8"/>
        <v>28294.15</v>
      </c>
      <c r="G33" s="90">
        <v>23694.04</v>
      </c>
      <c r="H33" s="90">
        <v>23694.04</v>
      </c>
      <c r="I33" s="90">
        <f t="shared" si="6"/>
        <v>4600.110000000001</v>
      </c>
    </row>
    <row r="34" spans="2:9" ht="12.75">
      <c r="B34" s="115" t="s">
        <v>343</v>
      </c>
      <c r="C34" s="116"/>
      <c r="D34" s="98">
        <v>100000</v>
      </c>
      <c r="E34" s="90">
        <v>0</v>
      </c>
      <c r="F34" s="98">
        <f t="shared" si="8"/>
        <v>100000</v>
      </c>
      <c r="G34" s="90">
        <v>59986.66</v>
      </c>
      <c r="H34" s="90">
        <v>59986.66</v>
      </c>
      <c r="I34" s="90">
        <f t="shared" si="6"/>
        <v>40013.34</v>
      </c>
    </row>
    <row r="35" spans="2:9" ht="12.75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ht="12.75">
      <c r="B36" s="115" t="s">
        <v>345</v>
      </c>
      <c r="C36" s="116"/>
      <c r="D36" s="98"/>
      <c r="E36" s="90"/>
      <c r="F36" s="98">
        <f t="shared" si="8"/>
        <v>0</v>
      </c>
      <c r="G36" s="90"/>
      <c r="H36" s="90"/>
      <c r="I36" s="90">
        <f t="shared" si="6"/>
        <v>0</v>
      </c>
    </row>
    <row r="37" spans="2:9" ht="12.75">
      <c r="B37" s="115" t="s">
        <v>346</v>
      </c>
      <c r="C37" s="116"/>
      <c r="D37" s="98">
        <v>8863.31</v>
      </c>
      <c r="E37" s="90">
        <v>0</v>
      </c>
      <c r="F37" s="98">
        <f t="shared" si="8"/>
        <v>8863.31</v>
      </c>
      <c r="G37" s="90">
        <v>5814.7</v>
      </c>
      <c r="H37" s="90">
        <v>5814.7</v>
      </c>
      <c r="I37" s="90">
        <f t="shared" si="6"/>
        <v>3048.6099999999997</v>
      </c>
    </row>
    <row r="38" spans="2:9" ht="12.75">
      <c r="B38" s="115" t="s">
        <v>347</v>
      </c>
      <c r="C38" s="116"/>
      <c r="D38" s="98">
        <v>196752.89</v>
      </c>
      <c r="E38" s="90">
        <v>1303</v>
      </c>
      <c r="F38" s="98">
        <f t="shared" si="8"/>
        <v>198055.89</v>
      </c>
      <c r="G38" s="90">
        <v>24058</v>
      </c>
      <c r="H38" s="90">
        <v>24058</v>
      </c>
      <c r="I38" s="90">
        <f t="shared" si="6"/>
        <v>173997.89</v>
      </c>
    </row>
    <row r="39" spans="2:9" ht="25.5" customHeight="1">
      <c r="B39" s="198" t="s">
        <v>348</v>
      </c>
      <c r="C39" s="199"/>
      <c r="D39" s="98">
        <f aca="true" t="shared" si="9" ref="D39:I3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358</v>
      </c>
      <c r="C49" s="199"/>
      <c r="D49" s="98">
        <f aca="true" t="shared" si="11" ref="D49:I49">SUM(D50:D58)</f>
        <v>981330.05</v>
      </c>
      <c r="E49" s="98">
        <f t="shared" si="11"/>
        <v>729603.37</v>
      </c>
      <c r="F49" s="98">
        <f t="shared" si="11"/>
        <v>1710933.42</v>
      </c>
      <c r="G49" s="98">
        <f t="shared" si="11"/>
        <v>729603.37</v>
      </c>
      <c r="H49" s="98">
        <f t="shared" si="11"/>
        <v>729603.37</v>
      </c>
      <c r="I49" s="98">
        <f t="shared" si="11"/>
        <v>981330.05</v>
      </c>
    </row>
    <row r="50" spans="2:9" ht="12.75">
      <c r="B50" s="115" t="s">
        <v>359</v>
      </c>
      <c r="C50" s="116"/>
      <c r="D50" s="98">
        <v>231330.05</v>
      </c>
      <c r="E50" s="90">
        <v>201899.97</v>
      </c>
      <c r="F50" s="98">
        <f t="shared" si="10"/>
        <v>433230.02</v>
      </c>
      <c r="G50" s="90">
        <v>201899.97</v>
      </c>
      <c r="H50" s="90">
        <v>201899.97</v>
      </c>
      <c r="I50" s="90">
        <f t="shared" si="6"/>
        <v>231330.05000000002</v>
      </c>
    </row>
    <row r="51" spans="2:9" ht="12.75">
      <c r="B51" s="115" t="s">
        <v>360</v>
      </c>
      <c r="C51" s="116"/>
      <c r="D51" s="98">
        <v>0</v>
      </c>
      <c r="E51" s="90">
        <v>10803.4</v>
      </c>
      <c r="F51" s="98">
        <f t="shared" si="10"/>
        <v>10803.4</v>
      </c>
      <c r="G51" s="90">
        <v>10803.4</v>
      </c>
      <c r="H51" s="90">
        <v>10803.4</v>
      </c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>
        <v>0</v>
      </c>
      <c r="E53" s="90">
        <v>516900</v>
      </c>
      <c r="F53" s="98">
        <f t="shared" si="10"/>
        <v>516900</v>
      </c>
      <c r="G53" s="90">
        <v>516900</v>
      </c>
      <c r="H53" s="90">
        <v>516900</v>
      </c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>
        <v>750000</v>
      </c>
      <c r="E58" s="90">
        <v>0</v>
      </c>
      <c r="F58" s="98">
        <f t="shared" si="10"/>
        <v>750000</v>
      </c>
      <c r="G58" s="90">
        <v>0</v>
      </c>
      <c r="H58" s="90">
        <v>0</v>
      </c>
      <c r="I58" s="90">
        <f t="shared" si="6"/>
        <v>750000</v>
      </c>
    </row>
    <row r="59" spans="2:9" ht="12.75">
      <c r="B59" s="113" t="s">
        <v>368</v>
      </c>
      <c r="C59" s="114"/>
      <c r="D59" s="98">
        <f>SUM(D60:D62)</f>
        <v>1655068.6</v>
      </c>
      <c r="E59" s="98">
        <f>SUM(E60:E62)</f>
        <v>0</v>
      </c>
      <c r="F59" s="98">
        <f>SUM(F60:F62)</f>
        <v>1655068.6</v>
      </c>
      <c r="G59" s="98">
        <f>SUM(G60:G62)</f>
        <v>0</v>
      </c>
      <c r="H59" s="98">
        <f>SUM(H60:H62)</f>
        <v>0</v>
      </c>
      <c r="I59" s="90">
        <f t="shared" si="6"/>
        <v>1655068.6</v>
      </c>
    </row>
    <row r="60" spans="2:9" ht="12.75">
      <c r="B60" s="115" t="s">
        <v>369</v>
      </c>
      <c r="C60" s="116"/>
      <c r="D60" s="98">
        <v>1655068.6</v>
      </c>
      <c r="E60" s="90">
        <v>0</v>
      </c>
      <c r="F60" s="98">
        <f t="shared" si="10"/>
        <v>1655068.6</v>
      </c>
      <c r="G60" s="90">
        <v>0</v>
      </c>
      <c r="H60" s="90">
        <v>0</v>
      </c>
      <c r="I60" s="90">
        <f t="shared" si="6"/>
        <v>1655068.6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372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12762731</v>
      </c>
      <c r="E85" s="122">
        <f>E86+E104+E94+E114+E124+E134+E138+E147+E151</f>
        <v>0</v>
      </c>
      <c r="F85" s="122">
        <f t="shared" si="12"/>
        <v>12762731</v>
      </c>
      <c r="G85" s="122">
        <f>G86+G104+G94+G114+G124+G134+G138+G147+G151</f>
        <v>2462366.4700000007</v>
      </c>
      <c r="H85" s="122">
        <f>H86+H104+H94+H114+H124+H134+H138+H147+H151</f>
        <v>2462366.4700000007</v>
      </c>
      <c r="I85" s="122">
        <f t="shared" si="12"/>
        <v>10300364.53</v>
      </c>
    </row>
    <row r="86" spans="2:9" ht="12.75">
      <c r="B86" s="113" t="s">
        <v>320</v>
      </c>
      <c r="C86" s="114"/>
      <c r="D86" s="98">
        <f>SUM(D87:D93)</f>
        <v>11531806</v>
      </c>
      <c r="E86" s="98">
        <f>SUM(E87:E93)</f>
        <v>0</v>
      </c>
      <c r="F86" s="98">
        <f>SUM(F87:F93)</f>
        <v>11531806</v>
      </c>
      <c r="G86" s="98">
        <f>SUM(G87:G93)</f>
        <v>1986632.2900000003</v>
      </c>
      <c r="H86" s="98">
        <f>SUM(H87:H93)</f>
        <v>1986632.2900000003</v>
      </c>
      <c r="I86" s="90">
        <f aca="true" t="shared" si="13" ref="I86:I149">F86-G86</f>
        <v>9545173.709999999</v>
      </c>
    </row>
    <row r="87" spans="2:9" ht="12.75">
      <c r="B87" s="115" t="s">
        <v>321</v>
      </c>
      <c r="C87" s="116"/>
      <c r="D87" s="98">
        <v>6236194.4</v>
      </c>
      <c r="E87" s="90">
        <v>0</v>
      </c>
      <c r="F87" s="98">
        <f aca="true" t="shared" si="14" ref="F87:F103">D87+E87</f>
        <v>6236194.4</v>
      </c>
      <c r="G87" s="90">
        <v>1382692.85</v>
      </c>
      <c r="H87" s="90">
        <v>1382692.85</v>
      </c>
      <c r="I87" s="90">
        <f t="shared" si="13"/>
        <v>4853501.550000001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>
        <v>2316841.69</v>
      </c>
      <c r="E89" s="90">
        <v>0</v>
      </c>
      <c r="F89" s="98">
        <f t="shared" si="14"/>
        <v>2316841.69</v>
      </c>
      <c r="G89" s="90">
        <v>165592.99</v>
      </c>
      <c r="H89" s="90">
        <v>165592.99</v>
      </c>
      <c r="I89" s="90">
        <f t="shared" si="13"/>
        <v>2151248.7</v>
      </c>
    </row>
    <row r="90" spans="2:9" ht="12.75">
      <c r="B90" s="115" t="s">
        <v>324</v>
      </c>
      <c r="C90" s="116"/>
      <c r="D90" s="98">
        <v>1442462.47</v>
      </c>
      <c r="E90" s="90">
        <v>0</v>
      </c>
      <c r="F90" s="98">
        <f t="shared" si="14"/>
        <v>1442462.47</v>
      </c>
      <c r="G90" s="90">
        <v>211133.36</v>
      </c>
      <c r="H90" s="90">
        <v>211133.36</v>
      </c>
      <c r="I90" s="90">
        <f t="shared" si="13"/>
        <v>1231329.1099999999</v>
      </c>
    </row>
    <row r="91" spans="2:9" ht="12.75">
      <c r="B91" s="115" t="s">
        <v>325</v>
      </c>
      <c r="C91" s="116"/>
      <c r="D91" s="98">
        <v>965755.44</v>
      </c>
      <c r="E91" s="90">
        <v>0</v>
      </c>
      <c r="F91" s="98">
        <f t="shared" si="14"/>
        <v>965755.44</v>
      </c>
      <c r="G91" s="90">
        <v>227213.09</v>
      </c>
      <c r="H91" s="90">
        <v>227213.09</v>
      </c>
      <c r="I91" s="90">
        <f t="shared" si="13"/>
        <v>738542.35</v>
      </c>
    </row>
    <row r="92" spans="2:9" ht="12.75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327</v>
      </c>
      <c r="C93" s="116"/>
      <c r="D93" s="98">
        <v>570552</v>
      </c>
      <c r="E93" s="90">
        <v>0</v>
      </c>
      <c r="F93" s="98">
        <f t="shared" si="14"/>
        <v>570552</v>
      </c>
      <c r="G93" s="90">
        <v>0</v>
      </c>
      <c r="H93" s="90">
        <v>0</v>
      </c>
      <c r="I93" s="90">
        <f t="shared" si="13"/>
        <v>570552</v>
      </c>
    </row>
    <row r="94" spans="2:9" ht="12.75">
      <c r="B94" s="113" t="s">
        <v>328</v>
      </c>
      <c r="C94" s="114"/>
      <c r="D94" s="98">
        <f>SUM(D95:D103)</f>
        <v>342066.6</v>
      </c>
      <c r="E94" s="98">
        <f>SUM(E95:E103)</f>
        <v>0</v>
      </c>
      <c r="F94" s="98">
        <f>SUM(F95:F103)</f>
        <v>342066.6</v>
      </c>
      <c r="G94" s="98">
        <f>SUM(G95:G103)</f>
        <v>279858.55000000005</v>
      </c>
      <c r="H94" s="98">
        <f>SUM(H95:H103)</f>
        <v>279858.55000000005</v>
      </c>
      <c r="I94" s="90">
        <f t="shared" si="13"/>
        <v>62208.04999999993</v>
      </c>
    </row>
    <row r="95" spans="2:9" ht="12.75">
      <c r="B95" s="115" t="s">
        <v>329</v>
      </c>
      <c r="C95" s="116"/>
      <c r="D95" s="98">
        <v>242712.91</v>
      </c>
      <c r="E95" s="90">
        <v>0</v>
      </c>
      <c r="F95" s="98">
        <f t="shared" si="14"/>
        <v>242712.91</v>
      </c>
      <c r="G95" s="90">
        <v>184997.85</v>
      </c>
      <c r="H95" s="90">
        <v>184997.85</v>
      </c>
      <c r="I95" s="90">
        <f t="shared" si="13"/>
        <v>57715.06</v>
      </c>
    </row>
    <row r="96" spans="2:9" ht="12.75">
      <c r="B96" s="115" t="s">
        <v>330</v>
      </c>
      <c r="C96" s="116"/>
      <c r="D96" s="98">
        <v>8500</v>
      </c>
      <c r="E96" s="90">
        <v>0</v>
      </c>
      <c r="F96" s="98">
        <f t="shared" si="14"/>
        <v>8500</v>
      </c>
      <c r="G96" s="90">
        <v>3998.14</v>
      </c>
      <c r="H96" s="90">
        <v>3998.14</v>
      </c>
      <c r="I96" s="90">
        <f t="shared" si="13"/>
        <v>4501.860000000001</v>
      </c>
    </row>
    <row r="97" spans="2:9" ht="12.75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332</v>
      </c>
      <c r="C98" s="116"/>
      <c r="D98" s="98">
        <v>2000</v>
      </c>
      <c r="E98" s="90">
        <v>0</v>
      </c>
      <c r="F98" s="98">
        <f t="shared" si="14"/>
        <v>2000</v>
      </c>
      <c r="G98" s="90">
        <v>2000</v>
      </c>
      <c r="H98" s="90">
        <v>2000</v>
      </c>
      <c r="I98" s="90">
        <f t="shared" si="13"/>
        <v>0</v>
      </c>
    </row>
    <row r="99" spans="2:9" ht="12.75">
      <c r="B99" s="115" t="s">
        <v>333</v>
      </c>
      <c r="C99" s="116"/>
      <c r="D99" s="98">
        <v>5253.69</v>
      </c>
      <c r="E99" s="90">
        <v>0</v>
      </c>
      <c r="F99" s="98">
        <f t="shared" si="14"/>
        <v>5253.69</v>
      </c>
      <c r="G99" s="90">
        <v>5253.69</v>
      </c>
      <c r="H99" s="90">
        <v>5253.69</v>
      </c>
      <c r="I99" s="90">
        <f t="shared" si="13"/>
        <v>0</v>
      </c>
    </row>
    <row r="100" spans="2:9" ht="12.75">
      <c r="B100" s="115" t="s">
        <v>334</v>
      </c>
      <c r="C100" s="116"/>
      <c r="D100" s="98">
        <v>18600</v>
      </c>
      <c r="E100" s="90">
        <v>0</v>
      </c>
      <c r="F100" s="98">
        <f t="shared" si="14"/>
        <v>18600</v>
      </c>
      <c r="G100" s="90">
        <v>18608.86</v>
      </c>
      <c r="H100" s="90">
        <v>18608.86</v>
      </c>
      <c r="I100" s="90">
        <f t="shared" si="13"/>
        <v>-8.860000000000582</v>
      </c>
    </row>
    <row r="101" spans="2:9" ht="12.75">
      <c r="B101" s="115" t="s">
        <v>335</v>
      </c>
      <c r="C101" s="116"/>
      <c r="D101" s="98">
        <v>15000</v>
      </c>
      <c r="E101" s="90">
        <v>0</v>
      </c>
      <c r="F101" s="98">
        <f t="shared" si="14"/>
        <v>15000</v>
      </c>
      <c r="G101" s="90">
        <v>15000.01</v>
      </c>
      <c r="H101" s="90">
        <v>15000.01</v>
      </c>
      <c r="I101" s="90">
        <f t="shared" si="13"/>
        <v>-0.010000000000218279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>
        <v>50000</v>
      </c>
      <c r="E103" s="90">
        <v>0</v>
      </c>
      <c r="F103" s="98">
        <f t="shared" si="14"/>
        <v>50000</v>
      </c>
      <c r="G103" s="90">
        <v>50000</v>
      </c>
      <c r="H103" s="90">
        <v>50000</v>
      </c>
      <c r="I103" s="90">
        <f t="shared" si="13"/>
        <v>0</v>
      </c>
    </row>
    <row r="104" spans="2:9" ht="12.75">
      <c r="B104" s="113" t="s">
        <v>338</v>
      </c>
      <c r="C104" s="114"/>
      <c r="D104" s="98">
        <f>SUM(D105:D113)</f>
        <v>888858.4</v>
      </c>
      <c r="E104" s="98">
        <f>SUM(E105:E113)</f>
        <v>0</v>
      </c>
      <c r="F104" s="98">
        <f>SUM(F105:F113)</f>
        <v>888858.4</v>
      </c>
      <c r="G104" s="98">
        <f>SUM(G105:G113)</f>
        <v>195875.63</v>
      </c>
      <c r="H104" s="98">
        <f>SUM(H105:H113)</f>
        <v>195875.63</v>
      </c>
      <c r="I104" s="90">
        <f t="shared" si="13"/>
        <v>692982.77</v>
      </c>
    </row>
    <row r="105" spans="2:9" ht="12.75">
      <c r="B105" s="115" t="s">
        <v>339</v>
      </c>
      <c r="C105" s="116"/>
      <c r="D105" s="98">
        <v>517984.86</v>
      </c>
      <c r="E105" s="90">
        <v>0</v>
      </c>
      <c r="F105" s="90">
        <f>D105+E105</f>
        <v>517984.86</v>
      </c>
      <c r="G105" s="90">
        <v>80675.36</v>
      </c>
      <c r="H105" s="90">
        <v>80675.36</v>
      </c>
      <c r="I105" s="90">
        <f t="shared" si="13"/>
        <v>437309.5</v>
      </c>
    </row>
    <row r="106" spans="2:9" ht="12.75">
      <c r="B106" s="115" t="s">
        <v>340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341</v>
      </c>
      <c r="C107" s="116"/>
      <c r="D107" s="98">
        <v>16897.36</v>
      </c>
      <c r="E107" s="90">
        <v>0</v>
      </c>
      <c r="F107" s="90">
        <f t="shared" si="15"/>
        <v>16897.36</v>
      </c>
      <c r="G107" s="90">
        <v>16897.35</v>
      </c>
      <c r="H107" s="90">
        <v>16897.35</v>
      </c>
      <c r="I107" s="90">
        <f t="shared" si="13"/>
        <v>0.010000000002037268</v>
      </c>
    </row>
    <row r="108" spans="2:9" ht="12.75">
      <c r="B108" s="115" t="s">
        <v>342</v>
      </c>
      <c r="C108" s="116"/>
      <c r="D108" s="98">
        <v>100272.37</v>
      </c>
      <c r="E108" s="90">
        <v>0</v>
      </c>
      <c r="F108" s="90">
        <f t="shared" si="15"/>
        <v>100272.37</v>
      </c>
      <c r="G108" s="90">
        <v>48619.92</v>
      </c>
      <c r="H108" s="90">
        <v>48619.92</v>
      </c>
      <c r="I108" s="90">
        <f t="shared" si="13"/>
        <v>51652.45</v>
      </c>
    </row>
    <row r="109" spans="2:9" ht="12.75">
      <c r="B109" s="115" t="s">
        <v>343</v>
      </c>
      <c r="C109" s="116"/>
      <c r="D109" s="98">
        <v>10000</v>
      </c>
      <c r="E109" s="90">
        <v>0</v>
      </c>
      <c r="F109" s="90">
        <f t="shared" si="15"/>
        <v>10000</v>
      </c>
      <c r="G109" s="90">
        <v>0</v>
      </c>
      <c r="H109" s="90">
        <v>0</v>
      </c>
      <c r="I109" s="90">
        <f t="shared" si="13"/>
        <v>10000</v>
      </c>
    </row>
    <row r="110" spans="2:9" ht="12.75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345</v>
      </c>
      <c r="C111" s="116"/>
      <c r="D111" s="98">
        <v>13785.12</v>
      </c>
      <c r="E111" s="90">
        <v>0</v>
      </c>
      <c r="F111" s="90">
        <f t="shared" si="15"/>
        <v>13785.12</v>
      </c>
      <c r="G111" s="90">
        <v>5797.7</v>
      </c>
      <c r="H111" s="90">
        <v>5797.7</v>
      </c>
      <c r="I111" s="90">
        <f t="shared" si="13"/>
        <v>7987.420000000001</v>
      </c>
    </row>
    <row r="112" spans="2:9" ht="12.75">
      <c r="B112" s="115" t="s">
        <v>346</v>
      </c>
      <c r="C112" s="116"/>
      <c r="D112" s="98">
        <v>45778.3</v>
      </c>
      <c r="E112" s="90">
        <v>0</v>
      </c>
      <c r="F112" s="90">
        <f t="shared" si="15"/>
        <v>45778.3</v>
      </c>
      <c r="G112" s="90">
        <v>19778.3</v>
      </c>
      <c r="H112" s="90">
        <v>19778.3</v>
      </c>
      <c r="I112" s="90">
        <f t="shared" si="13"/>
        <v>26000.000000000004</v>
      </c>
    </row>
    <row r="113" spans="2:9" ht="12.75">
      <c r="B113" s="115" t="s">
        <v>347</v>
      </c>
      <c r="C113" s="116"/>
      <c r="D113" s="98">
        <v>184140.39</v>
      </c>
      <c r="E113" s="90">
        <v>0</v>
      </c>
      <c r="F113" s="90">
        <f t="shared" si="15"/>
        <v>184140.39</v>
      </c>
      <c r="G113" s="90">
        <v>24107</v>
      </c>
      <c r="H113" s="90">
        <v>24107</v>
      </c>
      <c r="I113" s="90">
        <f t="shared" si="13"/>
        <v>160033.39</v>
      </c>
    </row>
    <row r="114" spans="2:9" ht="25.5" customHeight="1">
      <c r="B114" s="198" t="s">
        <v>348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ht="12.75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27507970.65</v>
      </c>
      <c r="E160" s="112">
        <f t="shared" si="21"/>
        <v>933911.26</v>
      </c>
      <c r="F160" s="112">
        <f t="shared" si="21"/>
        <v>28441881.91</v>
      </c>
      <c r="G160" s="112">
        <f t="shared" si="21"/>
        <v>6208589.530000001</v>
      </c>
      <c r="H160" s="112">
        <f t="shared" si="21"/>
        <v>6208589.530000001</v>
      </c>
      <c r="I160" s="112">
        <f t="shared" si="21"/>
        <v>22233292.38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313</v>
      </c>
      <c r="C3" s="161"/>
      <c r="D3" s="161"/>
      <c r="E3" s="161"/>
      <c r="F3" s="161"/>
      <c r="G3" s="161"/>
      <c r="H3" s="162"/>
    </row>
    <row r="4" spans="2:8" ht="12.75">
      <c r="B4" s="160" t="s">
        <v>395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1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1"/>
    </row>
    <row r="9" spans="2:8" ht="12.75">
      <c r="B9" s="128" t="s">
        <v>396</v>
      </c>
      <c r="C9" s="129">
        <f aca="true" t="shared" si="0" ref="C9:H9">SUM(C10:C17)</f>
        <v>14745239.65</v>
      </c>
      <c r="D9" s="129">
        <f t="shared" si="0"/>
        <v>933911.26</v>
      </c>
      <c r="E9" s="129">
        <f t="shared" si="0"/>
        <v>15679150.91</v>
      </c>
      <c r="F9" s="129">
        <f t="shared" si="0"/>
        <v>3746223.06</v>
      </c>
      <c r="G9" s="129">
        <f t="shared" si="0"/>
        <v>3746223.06</v>
      </c>
      <c r="H9" s="129">
        <f t="shared" si="0"/>
        <v>11932927.85</v>
      </c>
    </row>
    <row r="10" spans="2:8" ht="12.75" customHeight="1">
      <c r="B10" s="130" t="s">
        <v>397</v>
      </c>
      <c r="C10" s="131">
        <v>981330.05</v>
      </c>
      <c r="D10" s="131">
        <v>0</v>
      </c>
      <c r="E10" s="131">
        <f>C10+D10</f>
        <v>981330.05</v>
      </c>
      <c r="F10" s="131">
        <v>0</v>
      </c>
      <c r="G10" s="131">
        <v>0</v>
      </c>
      <c r="H10" s="90">
        <f aca="true" t="shared" si="1" ref="H10:H17">E10-F10</f>
        <v>981330.05</v>
      </c>
    </row>
    <row r="11" spans="2:8" ht="12.75">
      <c r="B11" s="130" t="s">
        <v>398</v>
      </c>
      <c r="C11" s="9">
        <v>1655068.6</v>
      </c>
      <c r="D11" s="9">
        <v>0</v>
      </c>
      <c r="E11" s="9">
        <f>C11+D11</f>
        <v>1655068.6</v>
      </c>
      <c r="F11" s="9">
        <v>0</v>
      </c>
      <c r="G11" s="9">
        <v>0</v>
      </c>
      <c r="H11" s="90">
        <f t="shared" si="1"/>
        <v>1655068.6</v>
      </c>
    </row>
    <row r="12" spans="2:8" ht="12.75">
      <c r="B12" s="130" t="s">
        <v>399</v>
      </c>
      <c r="C12" s="9">
        <v>12108841</v>
      </c>
      <c r="D12" s="9">
        <v>933911.26</v>
      </c>
      <c r="E12" s="9">
        <f>C12+D12</f>
        <v>13042752.26</v>
      </c>
      <c r="F12" s="9">
        <v>3746223.06</v>
      </c>
      <c r="G12" s="9">
        <v>3746223.06</v>
      </c>
      <c r="H12" s="90">
        <f t="shared" si="1"/>
        <v>9296529.2</v>
      </c>
    </row>
    <row r="13" spans="2:8" ht="12.75">
      <c r="B13" s="130"/>
      <c r="C13" s="9"/>
      <c r="D13" s="9"/>
      <c r="E13" s="9"/>
      <c r="F13" s="9"/>
      <c r="G13" s="9"/>
      <c r="H13" s="90">
        <f t="shared" si="1"/>
        <v>0</v>
      </c>
    </row>
    <row r="14" spans="2:8" ht="12.75">
      <c r="B14" s="130"/>
      <c r="C14" s="9"/>
      <c r="D14" s="9"/>
      <c r="E14" s="9"/>
      <c r="F14" s="9"/>
      <c r="G14" s="9"/>
      <c r="H14" s="90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400</v>
      </c>
      <c r="C19" s="134">
        <f aca="true" t="shared" si="2" ref="C19:H19">SUM(C20:C27)</f>
        <v>12762731.000000002</v>
      </c>
      <c r="D19" s="134">
        <f t="shared" si="2"/>
        <v>0</v>
      </c>
      <c r="E19" s="134">
        <f t="shared" si="2"/>
        <v>12762731.000000002</v>
      </c>
      <c r="F19" s="134">
        <f t="shared" si="2"/>
        <v>2462366.47</v>
      </c>
      <c r="G19" s="134">
        <f t="shared" si="2"/>
        <v>2462366.47</v>
      </c>
      <c r="H19" s="134">
        <f t="shared" si="2"/>
        <v>10300364.53</v>
      </c>
    </row>
    <row r="20" spans="2:8" ht="12.75">
      <c r="B20" s="130" t="s">
        <v>397</v>
      </c>
      <c r="C20" s="131">
        <v>114213.1</v>
      </c>
      <c r="D20" s="131">
        <v>0</v>
      </c>
      <c r="E20" s="131">
        <f>C20+D20</f>
        <v>114213.1</v>
      </c>
      <c r="F20" s="131">
        <v>61206.84</v>
      </c>
      <c r="G20" s="131">
        <v>61206.84</v>
      </c>
      <c r="H20" s="90">
        <f aca="true" t="shared" si="3" ref="H20:H28">E20-F20</f>
        <v>53006.26000000001</v>
      </c>
    </row>
    <row r="21" spans="2:8" ht="12.75">
      <c r="B21" s="130" t="s">
        <v>398</v>
      </c>
      <c r="C21" s="131">
        <v>21500</v>
      </c>
      <c r="D21" s="131">
        <v>0</v>
      </c>
      <c r="E21" s="131">
        <f>C21+D21</f>
        <v>21500</v>
      </c>
      <c r="F21" s="131">
        <v>18500</v>
      </c>
      <c r="G21" s="131">
        <v>18500</v>
      </c>
      <c r="H21" s="90">
        <f t="shared" si="3"/>
        <v>3000</v>
      </c>
    </row>
    <row r="22" spans="2:8" ht="12.75">
      <c r="B22" s="130" t="s">
        <v>401</v>
      </c>
      <c r="C22" s="131">
        <v>13237.36</v>
      </c>
      <c r="D22" s="131">
        <v>0</v>
      </c>
      <c r="E22" s="131">
        <f>C22+D22</f>
        <v>13237.36</v>
      </c>
      <c r="F22" s="131">
        <v>6485.49</v>
      </c>
      <c r="G22" s="131">
        <v>6485.49</v>
      </c>
      <c r="H22" s="90">
        <f t="shared" si="3"/>
        <v>6751.870000000001</v>
      </c>
    </row>
    <row r="23" spans="2:8" ht="12.75">
      <c r="B23" s="130" t="s">
        <v>399</v>
      </c>
      <c r="C23" s="131">
        <v>12527502.24</v>
      </c>
      <c r="D23" s="131">
        <v>0</v>
      </c>
      <c r="E23" s="131">
        <f>C23+D23</f>
        <v>12527502.24</v>
      </c>
      <c r="F23" s="131">
        <v>2315897.45</v>
      </c>
      <c r="G23" s="131">
        <v>2315897.45</v>
      </c>
      <c r="H23" s="90">
        <f t="shared" si="3"/>
        <v>10211604.79</v>
      </c>
    </row>
    <row r="24" spans="2:8" ht="12.75">
      <c r="B24" s="130" t="s">
        <v>402</v>
      </c>
      <c r="C24" s="9">
        <v>86278.3</v>
      </c>
      <c r="D24" s="9">
        <v>0</v>
      </c>
      <c r="E24" s="9">
        <f>C24+D24</f>
        <v>86278.3</v>
      </c>
      <c r="F24" s="9">
        <v>60276.69</v>
      </c>
      <c r="G24" s="9">
        <v>60276.69</v>
      </c>
      <c r="H24" s="90">
        <f t="shared" si="3"/>
        <v>26001.61</v>
      </c>
    </row>
    <row r="25" spans="2:8" ht="12.75">
      <c r="B25" s="130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8" t="s">
        <v>394</v>
      </c>
      <c r="C29" s="7">
        <f aca="true" t="shared" si="4" ref="C29:H29">C9+C19</f>
        <v>27507970.650000002</v>
      </c>
      <c r="D29" s="7">
        <f t="shared" si="4"/>
        <v>933911.26</v>
      </c>
      <c r="E29" s="7">
        <f t="shared" si="4"/>
        <v>28441881.910000004</v>
      </c>
      <c r="F29" s="7">
        <f t="shared" si="4"/>
        <v>6208589.53</v>
      </c>
      <c r="G29" s="7">
        <f t="shared" si="4"/>
        <v>6208589.53</v>
      </c>
      <c r="H29" s="7">
        <f t="shared" si="4"/>
        <v>22233292.38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313</v>
      </c>
      <c r="B3" s="183"/>
      <c r="C3" s="183"/>
      <c r="D3" s="183"/>
      <c r="E3" s="183"/>
      <c r="F3" s="183"/>
      <c r="G3" s="201"/>
    </row>
    <row r="4" spans="1:7" ht="12.75">
      <c r="A4" s="182" t="s">
        <v>403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315</v>
      </c>
      <c r="C7" s="204"/>
      <c r="D7" s="204"/>
      <c r="E7" s="204"/>
      <c r="F7" s="205"/>
      <c r="G7" s="190" t="s">
        <v>316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404</v>
      </c>
      <c r="B11" s="76">
        <f aca="true" t="shared" si="0" ref="B11:G11">B12+B22+B31+B42</f>
        <v>14745239.65</v>
      </c>
      <c r="C11" s="76">
        <f t="shared" si="0"/>
        <v>933911.26</v>
      </c>
      <c r="D11" s="76">
        <f t="shared" si="0"/>
        <v>15679150.91</v>
      </c>
      <c r="E11" s="76">
        <f t="shared" si="0"/>
        <v>3746223.06</v>
      </c>
      <c r="F11" s="76">
        <f t="shared" si="0"/>
        <v>3746223.06</v>
      </c>
      <c r="G11" s="76">
        <f t="shared" si="0"/>
        <v>11932927.85</v>
      </c>
    </row>
    <row r="12" spans="1:7" ht="12.75">
      <c r="A12" s="139" t="s">
        <v>405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406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407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408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409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410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411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412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413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414</v>
      </c>
      <c r="B22" s="76">
        <f>SUM(B23:B29)</f>
        <v>14745239.65</v>
      </c>
      <c r="C22" s="76">
        <f>SUM(C23:C29)</f>
        <v>933911.26</v>
      </c>
      <c r="D22" s="76">
        <f>SUM(D23:D29)</f>
        <v>15679150.91</v>
      </c>
      <c r="E22" s="76">
        <f>SUM(E23:E29)</f>
        <v>3746223.06</v>
      </c>
      <c r="F22" s="76">
        <f>SUM(F23:F29)</f>
        <v>3746223.06</v>
      </c>
      <c r="G22" s="76">
        <f aca="true" t="shared" si="3" ref="G22:G29">D22-E22</f>
        <v>11932927.85</v>
      </c>
    </row>
    <row r="23" spans="1:7" ht="12.75">
      <c r="A23" s="140" t="s">
        <v>415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416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417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418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419</v>
      </c>
      <c r="B27" s="74">
        <v>14745239.65</v>
      </c>
      <c r="C27" s="74">
        <v>933911.26</v>
      </c>
      <c r="D27" s="74">
        <f t="shared" si="4"/>
        <v>15679150.91</v>
      </c>
      <c r="E27" s="74">
        <v>3746223.06</v>
      </c>
      <c r="F27" s="74">
        <v>3746223.06</v>
      </c>
      <c r="G27" s="74">
        <f t="shared" si="3"/>
        <v>11932927.85</v>
      </c>
    </row>
    <row r="28" spans="1:7" ht="12.75">
      <c r="A28" s="140" t="s">
        <v>420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421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422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423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424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425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426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427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428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429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430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431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432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433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434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435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436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437</v>
      </c>
      <c r="B48" s="76">
        <f>B49+B59+B68+B79</f>
        <v>12762731</v>
      </c>
      <c r="C48" s="76">
        <f>C49+C59+C68+C79</f>
        <v>0</v>
      </c>
      <c r="D48" s="76">
        <f>D49+D59+D68+D79</f>
        <v>12762731</v>
      </c>
      <c r="E48" s="76">
        <f>E49+E59+E68+E79</f>
        <v>2462366.47</v>
      </c>
      <c r="F48" s="76">
        <f>F49+F59+F68+F79</f>
        <v>2462366.47</v>
      </c>
      <c r="G48" s="76">
        <f aca="true" t="shared" si="7" ref="G48:G83">D48-E48</f>
        <v>10300364.53</v>
      </c>
    </row>
    <row r="49" spans="1:7" ht="12.75">
      <c r="A49" s="139" t="s">
        <v>405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406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407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408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409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410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411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412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413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414</v>
      </c>
      <c r="B59" s="76">
        <f>SUM(B60:B66)</f>
        <v>12762731</v>
      </c>
      <c r="C59" s="76">
        <f>SUM(C60:C66)</f>
        <v>0</v>
      </c>
      <c r="D59" s="76">
        <f>SUM(D60:D66)</f>
        <v>12762731</v>
      </c>
      <c r="E59" s="76">
        <f>SUM(E60:E66)</f>
        <v>2462366.47</v>
      </c>
      <c r="F59" s="76">
        <f>SUM(F60:F66)</f>
        <v>2462366.47</v>
      </c>
      <c r="G59" s="76">
        <f t="shared" si="7"/>
        <v>10300364.53</v>
      </c>
    </row>
    <row r="60" spans="1:7" ht="12.75">
      <c r="A60" s="140" t="s">
        <v>415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416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417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418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419</v>
      </c>
      <c r="B64" s="74">
        <v>12762731</v>
      </c>
      <c r="C64" s="74">
        <v>0</v>
      </c>
      <c r="D64" s="74">
        <f t="shared" si="9"/>
        <v>12762731</v>
      </c>
      <c r="E64" s="74">
        <v>2462366.47</v>
      </c>
      <c r="F64" s="74">
        <v>2462366.47</v>
      </c>
      <c r="G64" s="74">
        <f t="shared" si="7"/>
        <v>10300364.53</v>
      </c>
    </row>
    <row r="65" spans="1:7" ht="12.75">
      <c r="A65" s="140" t="s">
        <v>420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421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422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423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424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425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426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427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428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429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430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431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432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433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434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435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436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27507970.65</v>
      </c>
      <c r="C85" s="76">
        <f t="shared" si="11"/>
        <v>933911.26</v>
      </c>
      <c r="D85" s="76">
        <f t="shared" si="11"/>
        <v>28441881.91</v>
      </c>
      <c r="E85" s="76">
        <f t="shared" si="11"/>
        <v>6208589.53</v>
      </c>
      <c r="F85" s="76">
        <f t="shared" si="11"/>
        <v>6208589.53</v>
      </c>
      <c r="G85" s="76">
        <f t="shared" si="11"/>
        <v>22233292.38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A1" sqref="A1:IV1638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313</v>
      </c>
      <c r="C3" s="183"/>
      <c r="D3" s="183"/>
      <c r="E3" s="183"/>
      <c r="F3" s="183"/>
      <c r="G3" s="183"/>
      <c r="H3" s="201"/>
    </row>
    <row r="4" spans="2:8" ht="12.75">
      <c r="B4" s="182" t="s">
        <v>438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3"/>
      <c r="C8" s="22" t="s">
        <v>206</v>
      </c>
      <c r="D8" s="22" t="s">
        <v>317</v>
      </c>
      <c r="E8" s="22" t="s">
        <v>318</v>
      </c>
      <c r="F8" s="22" t="s">
        <v>439</v>
      </c>
      <c r="G8" s="22" t="s">
        <v>223</v>
      </c>
      <c r="H8" s="191"/>
    </row>
    <row r="9" spans="2:8" ht="12.75">
      <c r="B9" s="146" t="s">
        <v>440</v>
      </c>
      <c r="C9" s="134">
        <f>C10+C11+C12+C15+C16+C19</f>
        <v>0</v>
      </c>
      <c r="D9" s="134">
        <f>D10+D11+D12+D15+D16+D19</f>
        <v>0</v>
      </c>
      <c r="E9" s="134">
        <f>E10+E11+E12+E15+E16+E19</f>
        <v>0</v>
      </c>
      <c r="F9" s="134">
        <f>F10+F11+F12+F15+F16+F19</f>
        <v>0</v>
      </c>
      <c r="G9" s="134">
        <f>G10+G11+G12+G15+G16+G19</f>
        <v>0</v>
      </c>
      <c r="H9" s="7">
        <f>E9-F9</f>
        <v>0</v>
      </c>
    </row>
    <row r="10" spans="2:8" ht="20.25" customHeight="1">
      <c r="B10" s="147" t="s">
        <v>441</v>
      </c>
      <c r="C10" s="13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47" t="s">
        <v>442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443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444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445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446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447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448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449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450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451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441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7" t="s">
        <v>442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443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444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445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446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447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448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449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450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452</v>
      </c>
      <c r="C32" s="134">
        <f aca="true" t="shared" si="1" ref="C32:H32">C9+C21</f>
        <v>0</v>
      </c>
      <c r="D32" s="134">
        <f t="shared" si="1"/>
        <v>0</v>
      </c>
      <c r="E32" s="134">
        <f t="shared" si="1"/>
        <v>0</v>
      </c>
      <c r="F32" s="134">
        <f t="shared" si="1"/>
        <v>0</v>
      </c>
      <c r="G32" s="134">
        <f t="shared" si="1"/>
        <v>0</v>
      </c>
      <c r="H32" s="134">
        <f t="shared" si="1"/>
        <v>0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2020-04-28T16:46:25Z</dcterms:modified>
  <cp:category/>
  <cp:version/>
  <cp:contentType/>
  <cp:contentStatus/>
</cp:coreProperties>
</file>