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a" sheetId="6" r:id="rId6"/>
    <sheet name="6b" sheetId="7" r:id="rId7"/>
    <sheet name="6c" sheetId="8" r:id="rId8"/>
    <sheet name="6d" sheetId="9" r:id="rId9"/>
    <sheet name="7a" sheetId="10" r:id="rId10"/>
    <sheet name="7b" sheetId="11" r:id="rId11"/>
    <sheet name="7c" sheetId="12" r:id="rId12"/>
    <sheet name="7d" sheetId="13" r:id="rId13"/>
    <sheet name="8" sheetId="14" r:id="rId14"/>
  </sheets>
  <externalReferences>
    <externalReference r:id="rId17"/>
  </externalReferences>
  <definedNames>
    <definedName name="_xlnm.Print_Area" localSheetId="0">'1'!$A$1:$G$90</definedName>
    <definedName name="_xlnm.Print_Area" localSheetId="1">'2'!$A$1:$I$53</definedName>
    <definedName name="_xlnm.Print_Area" localSheetId="3">'4'!$A$1:$E$76</definedName>
    <definedName name="_xlnm.Print_Area" localSheetId="4">'5'!$A$1:$I$85</definedName>
    <definedName name="_xlnm.Print_Area" localSheetId="5">'6a'!$A$1:$H$164</definedName>
    <definedName name="_xlnm.Print_Area" localSheetId="6">'6b'!$A$1:$G$126</definedName>
    <definedName name="_xlnm.Print_Area" localSheetId="7">'6c'!$A$1:$H$133</definedName>
    <definedName name="_xlnm.Print_Area" localSheetId="8">'6d'!$A$1:$G$44</definedName>
    <definedName name="_xlnm.Print_Area" localSheetId="9">'7a'!$A$1:$G$48</definedName>
    <definedName name="_xlnm.Print_Area" localSheetId="10">'7b'!$A$1:$G$39</definedName>
    <definedName name="_xlnm.Print_Area" localSheetId="12">'7d'!$A$1:$G$37</definedName>
    <definedName name="_xlnm.Print_Area" localSheetId="13">'8'!$A$1:$F$74</definedName>
    <definedName name="_xlnm.Print_Titles" localSheetId="0">'1'!$1:$8</definedName>
    <definedName name="_xlnm.Print_Titles" localSheetId="3">'4'!$1:$6</definedName>
    <definedName name="_xlnm.Print_Titles" localSheetId="4">'5'!$1:$9</definedName>
    <definedName name="_xlnm.Print_Titles" localSheetId="5">'6a'!$1:$9</definedName>
    <definedName name="_xlnm.Print_Titles" localSheetId="7">'6c'!$1:$9</definedName>
    <definedName name="_xlnm.Print_Titles" localSheetId="8">'6d'!$1:$9</definedName>
  </definedNames>
  <calcPr fullCalcOnLoad="1"/>
</workbook>
</file>

<file path=xl/sharedStrings.xml><?xml version="1.0" encoding="utf-8"?>
<sst xmlns="http://schemas.openxmlformats.org/spreadsheetml/2006/main" count="978" uniqueCount="670">
  <si>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</si>
  <si>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</si>
  <si>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</si>
  <si>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</si>
  <si>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</si>
  <si>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</si>
  <si>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</si>
  <si>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</si>
  <si>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</si>
  <si>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</si>
  <si>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</si>
  <si>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</si>
  <si>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</si>
  <si>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</si>
  <si>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</si>
  <si>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</si>
  <si>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</si>
  <si>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</si>
  <si>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</si>
  <si>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</si>
  <si>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</si>
  <si>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</si>
  <si>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</si>
  <si>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</si>
  <si>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</si>
  <si>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</si>
  <si>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</si>
  <si>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</si>
  <si>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</si>
  <si>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</si>
  <si>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</si>
  <si>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</si>
  <si>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</si>
  <si>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</si>
  <si>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</si>
  <si>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</si>
  <si>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</si>
  <si>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</si>
  <si>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</si>
  <si>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</si>
  <si>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</si>
  <si>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</si>
  <si>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</si>
  <si>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</si>
  <si>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</si>
  <si>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</si>
  <si>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</si>
  <si>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</si>
  <si>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</si>
  <si>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</si>
  <si>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</si>
  <si>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</si>
  <si>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</si>
  <si>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</si>
  <si>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</si>
  <si>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</si>
  <si>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</si>
  <si>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</si>
  <si>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</si>
  <si>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</si>
  <si>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</si>
  <si>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</si>
  <si>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</si>
  <si>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</si>
  <si>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</si>
  <si>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</si>
  <si>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</si>
  <si>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</si>
  <si>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</si>
  <si>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</si>
  <si>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</si>
  <si>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</si>
  <si>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</si>
  <si>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</si>
  <si>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</si>
  <si>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</si>
  <si>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</si>
  <si>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</si>
  <si>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</si>
  <si>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</si>
  <si>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</si>
  <si>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</si>
  <si>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</si>
  <si>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</si>
  <si>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</si>
  <si>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</si>
  <si>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</si>
  <si>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</si>
  <si>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</si>
  <si>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</si>
  <si>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</si>
  <si>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</si>
  <si>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</si>
  <si>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</si>
  <si>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</si>
  <si>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</si>
  <si>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</si>
  <si>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</si>
  <si>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</si>
  <si>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</si>
  <si>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</si>
  <si>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</si>
  <si>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</si>
  <si>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</si>
  <si>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</si>
  <si>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</si>
  <si>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</si>
  <si>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</si>
  <si>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</si>
  <si>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</si>
  <si>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</si>
  <si>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</si>
  <si>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</si>
  <si>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</si>
  <si>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</si>
  <si>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</si>
  <si>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</si>
  <si>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</si>
  <si>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</si>
  <si>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</si>
  <si>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</si>
  <si>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</si>
  <si>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</si>
  <si>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</si>
  <si>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</si>
  <si>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</si>
  <si>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</si>
  <si>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</si>
  <si>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</si>
  <si>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</si>
  <si>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</si>
  <si>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</si>
  <si>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</si>
  <si>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</si>
  <si>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</si>
  <si>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</si>
  <si>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</si>
  <si>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</si>
  <si>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</si>
  <si>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</si>
  <si>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</si>
  <si>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</si>
  <si>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</si>
  <si>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</si>
  <si>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</si>
  <si>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</si>
  <si>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</si>
  <si>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</si>
  <si>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</si>
  <si>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</si>
  <si>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al valor del Bono Cupón Cero que respalda el pago de los créditos asociados al mismo (Activo).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</si>
  <si>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</si>
  <si>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</si>
  <si>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</si>
  <si>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</si>
  <si>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</si>
  <si>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</si>
  <si>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</si>
  <si>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</si>
  <si>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</si>
  <si>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</si>
  <si>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</si>
  <si>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</si>
  <si>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</si>
  <si>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</si>
  <si>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</si>
  <si>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Obligaciones a
 Corto Plazo (k)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</si>
  <si>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</si>
  <si>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</si>
  <si>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</si>
  <si>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</si>
  <si>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</si>
  <si>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</si>
  <si>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</si>
  <si>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</si>
  <si>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</si>
  <si>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</si>
  <si>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</si>
  <si>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</si>
  <si>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</si>
  <si>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</si>
  <si>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</si>
  <si>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</si>
  <si>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</si>
  <si>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</si>
  <si>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</si>
  <si>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</si>
  <si>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</si>
  <si>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</si>
  <si>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</si>
  <si>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</si>
  <si>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</si>
  <si>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</si>
  <si>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</si>
  <si>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</si>
  <si>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</si>
  <si>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</si>
  <si>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</si>
  <si>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</si>
  <si>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</si>
  <si>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</si>
  <si>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</si>
  <si>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</si>
  <si>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</si>
  <si>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</si>
  <si>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</si>
  <si>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</si>
  <si>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</si>
  <si>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</si>
  <si>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</si>
  <si>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</si>
  <si>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</si>
  <si>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</si>
  <si>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</si>
  <si>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</si>
  <si>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</si>
  <si>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</si>
  <si>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</si>
  <si>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</si>
  <si>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</si>
  <si>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</si>
  <si>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</si>
  <si>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</si>
  <si>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</si>
  <si>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</si>
  <si>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</si>
  <si>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</si>
  <si>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</si>
  <si>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</si>
  <si>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</si>
  <si>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</si>
  <si>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</si>
  <si>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Formato 5 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</si>
  <si>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</si>
  <si>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</si>
  <si>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</si>
  <si>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</si>
  <si>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</si>
  <si>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</si>
  <si>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</si>
  <si>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</si>
  <si>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</si>
  <si>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</si>
  <si>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</si>
  <si>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</si>
  <si>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</si>
  <si>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</si>
  <si>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</si>
  <si>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</si>
  <si>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</si>
  <si>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</si>
  <si>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</si>
  <si>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</si>
  <si>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</si>
  <si>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</si>
  <si>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</si>
  <si>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</si>
  <si>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</si>
  <si>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</si>
  <si>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</si>
  <si>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</si>
  <si>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</si>
  <si>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</si>
  <si>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</si>
  <si>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</si>
  <si>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</si>
  <si>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</si>
  <si>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</si>
  <si>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</si>
  <si>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</si>
  <si>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</si>
  <si>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</si>
  <si>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</si>
  <si>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</si>
  <si>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</si>
  <si>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</si>
  <si>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</si>
  <si>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</si>
  <si>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</si>
  <si>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</si>
  <si>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</si>
  <si>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</si>
  <si>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</si>
  <si>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</si>
  <si>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</si>
  <si>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</si>
  <si>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</si>
  <si>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</si>
  <si>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</si>
  <si>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</si>
  <si>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</si>
  <si>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</si>
  <si>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</si>
  <si>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</si>
  <si>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</si>
  <si>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</si>
  <si>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</si>
  <si>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</si>
  <si>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</si>
  <si>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</si>
  <si>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</si>
  <si>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</si>
  <si>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</si>
  <si>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</si>
  <si>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</si>
  <si>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Formato 6 a) Estado Analítico del Ejercicio del Presupuesto de Egresos Detallado - LDF
 (Clasificación por Objeto del Gasto)
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</si>
  <si>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</si>
  <si>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</si>
  <si>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</si>
  <si>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</si>
  <si>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</si>
  <si>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</si>
  <si>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</si>
  <si>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</si>
  <si>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</si>
  <si>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</si>
  <si>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</si>
  <si>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</si>
  <si>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</si>
  <si>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</si>
  <si>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</si>
  <si>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</si>
  <si>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</si>
  <si>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</si>
  <si>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</si>
  <si>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</si>
  <si>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</si>
  <si>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</si>
  <si>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</si>
  <si>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</si>
  <si>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</si>
  <si>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</si>
  <si>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</si>
  <si>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</si>
  <si>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</si>
  <si>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</si>
  <si>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</si>
  <si>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</si>
  <si>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</si>
  <si>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</si>
  <si>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</si>
  <si>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</si>
  <si>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</si>
  <si>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</si>
  <si>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</si>
  <si>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</si>
  <si>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</si>
  <si>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</si>
  <si>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</si>
  <si>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</si>
  <si>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</si>
  <si>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</si>
  <si>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</si>
  <si>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</si>
  <si>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</si>
  <si>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</si>
  <si>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</si>
  <si>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</si>
  <si>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</si>
  <si>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</si>
  <si>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</si>
  <si>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</si>
  <si>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</si>
  <si>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</si>
  <si>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</si>
  <si>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</si>
  <si>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</si>
  <si>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</si>
  <si>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</si>
  <si>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</si>
  <si>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</si>
  <si>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</si>
  <si>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</si>
  <si>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</si>
  <si>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</si>
  <si>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</si>
  <si>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</si>
  <si>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</si>
  <si>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</si>
  <si>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</si>
  <si>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</si>
  <si>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</si>
  <si>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</si>
  <si>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</si>
  <si>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</si>
  <si>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</si>
  <si>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</si>
  <si>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b) Estado Analítico del Ejercicio del Presupuesto de Egresos Detallado - LDF
 (Clasificación Administrativa)
</t>
  </si>
  <si>
    <t>Clasificación Administrativa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</si>
  <si>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</si>
  <si>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</si>
  <si>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</si>
  <si>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</si>
  <si>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</si>
  <si>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</si>
  <si>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</si>
  <si>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</si>
  <si>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</si>
  <si>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</si>
  <si>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</si>
  <si>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</si>
  <si>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</si>
  <si>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</si>
  <si>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</si>
  <si>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</si>
  <si>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</si>
  <si>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</si>
  <si>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</si>
  <si>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</si>
  <si>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</si>
  <si>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</si>
  <si>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</si>
  <si>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</si>
  <si>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</si>
  <si>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</si>
  <si>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</si>
  <si>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</si>
  <si>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</si>
  <si>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</si>
  <si>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</si>
  <si>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</si>
  <si>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</si>
  <si>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</si>
  <si>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</si>
  <si>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</si>
  <si>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</si>
  <si>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</si>
  <si>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</si>
  <si>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</si>
  <si>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</si>
  <si>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</si>
  <si>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</si>
  <si>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</si>
  <si>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</si>
  <si>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</si>
  <si>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</si>
  <si>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</si>
  <si>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</si>
  <si>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</si>
  <si>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</si>
  <si>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</si>
  <si>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UNIDAD DE SERVICIOS EDUCATIVOS DEL ESTADO DE TLAXCALA</t>
  </si>
  <si>
    <t>Saldo pendiente por pagar de la inversión al 30 de Noviembre de 2016 (m = g – l)</t>
  </si>
  <si>
    <t>Monto pagado de la inversión al 30 de Noviembre de 2016 (k)</t>
  </si>
  <si>
    <t>Monto pagado de la inversión actualizado al 30 de Noviembre de 2016 (l)</t>
  </si>
  <si>
    <t>ETIQUETADO</t>
  </si>
  <si>
    <t>FONE PERSONALES</t>
  </si>
  <si>
    <t>OTROS DE G CORRIENTE</t>
  </si>
  <si>
    <t>LIBRE DISPOSICION</t>
  </si>
  <si>
    <t>ESTATALES</t>
  </si>
  <si>
    <t>INGRESOS PROPIOS</t>
  </si>
  <si>
    <t>FONE OPERACIÓN</t>
  </si>
  <si>
    <t>ASPA</t>
  </si>
  <si>
    <t>Escuelas de Tiempo Completo 2016</t>
  </si>
  <si>
    <t>Programa Nacional de Becas 2016</t>
  </si>
  <si>
    <t>Inclusión y equidad educativa 2016</t>
  </si>
  <si>
    <t>Programa Nacional de Convivencia Escolar</t>
  </si>
  <si>
    <t>Fondo para Fortalecer la Autonomia de gestion en EMS 2016</t>
  </si>
  <si>
    <t>Programa de Fortalecimiento  a la Calidad Educativa 2016</t>
  </si>
  <si>
    <t>Programa NAcional de Inglés 2016</t>
  </si>
  <si>
    <t>Reforma Educativa 2015</t>
  </si>
  <si>
    <t>Apoyo para gastos inherentes a la Educacion en el Estado 2015</t>
  </si>
  <si>
    <t>Telebachillerato Comunitario 2016</t>
  </si>
  <si>
    <t>Fortalecimiento a la Calidad de la Escuelas Normales 2016</t>
  </si>
  <si>
    <t>Programa de Becas de Apoyo a la Práctica Intensiva y al Servicio Social 2016</t>
  </si>
  <si>
    <t>Fortalecimiento a la Calidad de la Escuelas Normales 2015</t>
  </si>
  <si>
    <t>Apoyo para gastos inherentes a la Educacion en el Estado 2016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</si>
  <si>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</si>
  <si>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NO ETIQUETADO</t>
  </si>
  <si>
    <t>Formato 7 a)
Proyecciones de Ingresos
-
LDF</t>
  </si>
  <si>
    <t>Proyecciones de Ingresos - LDF</t>
  </si>
  <si>
    <t xml:space="preserve">(CIFRAS NOMINALES) </t>
  </si>
  <si>
    <t>Concepto (b)</t>
  </si>
  <si>
    <t xml:space="preserve">Año en
Cuestión </t>
  </si>
  <si>
    <t>Año 1 (d)</t>
  </si>
  <si>
    <t>Año 2 (d)</t>
  </si>
  <si>
    <t>Año 3 (d)</t>
  </si>
  <si>
    <t>Año 4 (d)</t>
  </si>
  <si>
    <t>Año 5 (d)</t>
  </si>
  <si>
    <t>(de iniciativa de Ley) (c)</t>
  </si>
  <si>
    <t xml:space="preserve"> 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</si>
  <si>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</si>
  <si>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</si>
  <si>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</si>
  <si>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</si>
  <si>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</si>
  <si>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</si>
  <si>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</si>
  <si>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</si>
  <si>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</si>
  <si>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</si>
  <si>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Transferencias</t>
    </r>
  </si>
  <si>
    <r>
      <t>K.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</si>
  <si>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</si>
  <si>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Transferencias Federales Etiquetadas (2=A+B+C+D+E)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</si>
  <si>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</si>
  <si>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</si>
  <si>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</si>
  <si>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</si>
  <si>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</si>
  <si>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Ingresos Derivados de Financiamientos (3=A)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</si>
  <si>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Ingresos Derivados de Financiamientos</t>
    </r>
  </si>
  <si>
    <r>
      <t>4.</t>
    </r>
    <r>
      <rPr>
        <b/>
        <sz val="7"/>
        <color indexed="8"/>
        <rFont val="Times New Roman"/>
        <family val="1"/>
      </rPr>
      <t xml:space="preserve">   </t>
    </r>
    <r>
      <rPr>
        <b/>
        <sz val="6"/>
        <color indexed="8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</si>
  <si>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</si>
  <si>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</si>
  <si>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</si>
  <si>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b) Proyecciones de Egresos - LDF</t>
  </si>
  <si>
    <t>Proyecciones de Egresos - LDF</t>
  </si>
  <si>
    <t>(CIFRAS NOMINALES)</t>
  </si>
  <si>
    <t xml:space="preserve">Año en Cuestión </t>
  </si>
  <si>
    <t>(de proyecto de presupuesto) (c)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</si>
  <si>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No Etiquetado</t>
    </r>
    <r>
      <rPr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(1=A+B+C+D+E+F+G+H+I)</t>
    </r>
  </si>
  <si>
    <r>
      <t>A.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Personales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</si>
  <si>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Materiales y Suministros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</si>
  <si>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Servicios Generales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</si>
  <si>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Transferencias, Asignaciones, Subsidios y Otras Ayudas</t>
    </r>
  </si>
  <si>
    <r>
      <t>E.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Bienes Muebles, Inmuebles e Intangibles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</si>
  <si>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Inversión Pública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</si>
  <si>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Inversiones Financieras y Otras Provisiones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</si>
  <si>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 xml:space="preserve">Participaciones y Aportaciones 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</si>
  <si>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Deuda Pública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</si>
  <si>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Gasto Etiquetado (2=A+B+C+D+E+F+G+H+I)</t>
    </r>
  </si>
  <si>
    <r>
      <t>H.</t>
    </r>
    <r>
      <rPr>
        <sz val="7"/>
        <color indexed="8"/>
        <rFont val="Times New Roman"/>
        <family val="1"/>
      </rPr>
      <t xml:space="preserve">    </t>
    </r>
    <r>
      <rPr>
        <sz val="6"/>
        <color indexed="8"/>
        <rFont val="Arial"/>
        <family val="2"/>
      </rPr>
      <t>Participaciones y Aportaciones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</si>
  <si>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Egresos Proyectados (3 = 1 + 2)</t>
    </r>
  </si>
  <si>
    <t>Formato 7 c) Resultados de Ingresos - LDF</t>
  </si>
  <si>
    <t>Resultados de Ingresos - LDF</t>
  </si>
  <si>
    <t xml:space="preserve">1. Los importes corresponden al momento contable de los ingresos devengados.
2. Los importes corresponden a los ingresos devengados al cierre trimestral más reciente disponible y estimados para el resto del ejercicio. 
</t>
  </si>
  <si>
    <r>
      <t xml:space="preserve">Año 5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</si>
  <si>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</si>
  <si>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</si>
  <si>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</si>
  <si>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indexed="8"/>
        <rFont val="Arial"/>
        <family val="2"/>
      </rPr>
      <t xml:space="preserve">1 </t>
    </r>
    <r>
      <rPr>
        <b/>
        <sz val="6"/>
        <color indexed="8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</si>
  <si>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</si>
  <si>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1.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</si>
  <si>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</si>
  <si>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</si>
  <si>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</si>
  <si>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</si>
  <si>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</si>
  <si>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</si>
  <si>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Ingresos por Ventas de Bienes y Servicios</t>
    </r>
  </si>
  <si>
    <r>
      <t>H.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</si>
  <si>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</si>
  <si>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Arial"/>
        <family val="2"/>
      </rPr>
      <t xml:space="preserve">     </t>
    </r>
    <r>
      <rPr>
        <sz val="6"/>
        <color indexed="8"/>
        <rFont val="Arial"/>
        <family val="2"/>
      </rPr>
      <t xml:space="preserve">Transferencias </t>
    </r>
  </si>
  <si>
    <r>
      <t>K.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</si>
  <si>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</si>
  <si>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</si>
  <si>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</si>
  <si>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</si>
  <si>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</si>
  <si>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Transferencias, Subsidios y Subvenciones, y Pensiones y Jubilaciones</t>
    </r>
  </si>
  <si>
    <r>
      <t>E.</t>
    </r>
    <r>
      <rPr>
        <sz val="7"/>
        <color indexed="8"/>
        <rFont val="Arial"/>
        <family val="2"/>
      </rPr>
      <t xml:space="preserve">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</si>
  <si>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</si>
  <si>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r>
      <t>4.</t>
    </r>
    <r>
      <rPr>
        <b/>
        <sz val="7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</si>
  <si>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Formato 7 d) Resultados de Egresos - LDF</t>
  </si>
  <si>
    <t>Resultados de Egresos - LDF</t>
  </si>
  <si>
    <r>
      <t xml:space="preserve">Año del
Ejercicio
Vigente </t>
    </r>
    <r>
      <rPr>
        <b/>
        <vertAlign val="superscript"/>
        <sz val="6"/>
        <color indexed="8"/>
        <rFont val="Arial"/>
        <family val="2"/>
      </rPr>
      <t xml:space="preserve">2 </t>
    </r>
    <r>
      <rPr>
        <b/>
        <sz val="6"/>
        <color indexed="8"/>
        <rFont val="Arial"/>
        <family val="2"/>
      </rPr>
      <t>(d)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</si>
  <si>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del Resultado de Egresos (3=1+2)</t>
    </r>
  </si>
  <si>
    <t xml:space="preserve">1. Los importes corresponden a los egresos totales devengados.
2. Los importes corresponden a los egresos devengados al cierre trimestral más reciente disponible y estimados para el resto del ejercicio. 
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</si>
  <si>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</si>
  <si>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</si>
  <si>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</si>
  <si>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</si>
  <si>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</si>
  <si>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</si>
  <si>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</si>
  <si>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</si>
  <si>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</si>
  <si>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</si>
  <si>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</si>
  <si>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</si>
  <si>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</si>
  <si>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</si>
  <si>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</si>
  <si>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</si>
  <si>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</si>
  <si>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</si>
  <si>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</si>
  <si>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</si>
  <si>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</si>
  <si>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</si>
  <si>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</si>
  <si>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</si>
  <si>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</si>
  <si>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</si>
  <si>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</si>
  <si>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</si>
  <si>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</si>
  <si>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</si>
  <si>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</si>
  <si>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</si>
  <si>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</si>
  <si>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</si>
  <si>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</si>
  <si>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</si>
  <si>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</si>
  <si>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</si>
  <si>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</si>
  <si>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</si>
  <si>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</si>
  <si>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</si>
  <si>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</si>
  <si>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</si>
  <si>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</si>
  <si>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</si>
  <si>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</si>
  <si>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31 de diciembre de 2017</t>
  </si>
  <si>
    <t>Al 31 de Marzo de 2018 y al 31 de Diciembre de 2017</t>
  </si>
  <si>
    <t>Del 1 de Enero al 31 de Marzo de 2018</t>
  </si>
  <si>
    <t>al 31 de diciembre de 2017</t>
  </si>
  <si>
    <t>I. Gasto No Etiquetado  (I=A+B+C+D+E+F+G+H)</t>
  </si>
  <si>
    <t>Despacho de Secretario</t>
  </si>
  <si>
    <t>Contraloría interna</t>
  </si>
  <si>
    <t>Departamento de información y difusión</t>
  </si>
  <si>
    <t>Departamento de asuntos jurídicos</t>
  </si>
  <si>
    <t>Coordinación de tecnología educativa</t>
  </si>
  <si>
    <t>Dirección de Planeación Educativa</t>
  </si>
  <si>
    <t>Departamento de programación y presupuesto</t>
  </si>
  <si>
    <t>Departamento de estadística</t>
  </si>
  <si>
    <t>Departamento de infraestructura mantenimiento</t>
  </si>
  <si>
    <t>Coordinación de libros de texto gratuitos</t>
  </si>
  <si>
    <t>Dirección de evaluación educativa</t>
  </si>
  <si>
    <t>Departamento de registro y certificación escolar</t>
  </si>
  <si>
    <t>Dirección de Administración de Personal y Finanzas</t>
  </si>
  <si>
    <t>Departamento de Recursos Financieros</t>
  </si>
  <si>
    <t>Departamento de Recursos materiales y servicios</t>
  </si>
  <si>
    <t>Departamento de Adquisiciones</t>
  </si>
  <si>
    <t>Dirección de Relaciones laborales</t>
  </si>
  <si>
    <t>Departamento de Recursos Humanos</t>
  </si>
  <si>
    <t>Centro de Cómputo</t>
  </si>
  <si>
    <t>Dirección de Educación Básica</t>
  </si>
  <si>
    <t>Departamento de servicios culturales</t>
  </si>
  <si>
    <t>Coordinación de educación inicial</t>
  </si>
  <si>
    <t>Cendi no. 1 acuitlapilco</t>
  </si>
  <si>
    <t>Cendi no. 2 apizaco</t>
  </si>
  <si>
    <t>Cendi no. 3 Apetatitlan</t>
  </si>
  <si>
    <t>Cendi no. 4 Zacatelco</t>
  </si>
  <si>
    <t>Cendi no. 5 huamantla</t>
  </si>
  <si>
    <t>Cendi no. 6 panotla</t>
  </si>
  <si>
    <t>Departamento de educación preescolar</t>
  </si>
  <si>
    <t>Departamento de educación indígena</t>
  </si>
  <si>
    <t>Dirección de educación primaria</t>
  </si>
  <si>
    <t>Albergue Alpotzonga (Xicohtencatl Axayacatzin)</t>
  </si>
  <si>
    <t>Albergue San Pablo del Monte (Lázaro Cárdenas)</t>
  </si>
  <si>
    <t>Albergue Toluca de Guadalupe (Emilio Sánchez Piedras)</t>
  </si>
  <si>
    <t>Albergue Unión ejidal (Tierra y Libertad)</t>
  </si>
  <si>
    <t>Albergue Zumpango (Tlahuicole)</t>
  </si>
  <si>
    <t>Albergue Altzayanca (16 de Septiembre)</t>
  </si>
  <si>
    <t>Internado Amarillas</t>
  </si>
  <si>
    <t>Departamento de secundarias generales</t>
  </si>
  <si>
    <t>Departamento de secundarias técnicas</t>
  </si>
  <si>
    <t>Departamento de telesecundarias</t>
  </si>
  <si>
    <t>Dirección de educación física</t>
  </si>
  <si>
    <t>Coordinación de educación extraescolar</t>
  </si>
  <si>
    <t>Departamento de Misiones culturales</t>
  </si>
  <si>
    <t>Departamento de educación especial</t>
  </si>
  <si>
    <t>Departamento de educación ecológica</t>
  </si>
  <si>
    <t>Dirección de educación terminal</t>
  </si>
  <si>
    <t>Normal Rural Lic. Benito Juárez</t>
  </si>
  <si>
    <t>Ingresos Estatales Por Recaudar</t>
  </si>
  <si>
    <t>II. Gasto Etiquetado     (II=A+B+C+D+E+F+G+H)</t>
  </si>
  <si>
    <t>Coordinación de atención a padres de familia</t>
  </si>
  <si>
    <t>Departamento operativo</t>
  </si>
  <si>
    <t>Módulo Regional de Huamantla</t>
  </si>
  <si>
    <t>Módulo regional de Calpulalpan</t>
  </si>
  <si>
    <t>Educación indígena en primaria</t>
  </si>
  <si>
    <t>Normal Urbana Lic. Emilio Sánchez Piedras</t>
  </si>
  <si>
    <t>Normal Preescolar Lic. Francisca Madera Martínez</t>
  </si>
  <si>
    <t>Instancia Estatal de Formación Continua</t>
  </si>
  <si>
    <t>Programa Escuelas de Tiempo Completo 2018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</si>
</sst>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000"/>
    <numFmt numFmtId="173" formatCode="#,##0_ ;[Red]\-#,##0\ 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_-* #,##0.0000_-;\-* #,##0.0000_-;_-* &quot;-&quot;??_-;_-@_-"/>
    <numFmt numFmtId="178" formatCode="#,##0_ ;\-#,##0\ "/>
    <numFmt numFmtId="179" formatCode="0_ ;\-0\ "/>
    <numFmt numFmtId="180" formatCode="#,##0.00_ ;\-#,##0.00\ "/>
    <numFmt numFmtId="181" formatCode="[$-C0A]dddd\,\ d&quot; de &quot;mmmm&quot; de &quot;yyyy"/>
    <numFmt numFmtId="182" formatCode="#,##0.0_ ;[Red]\-#,##0.0\ "/>
    <numFmt numFmtId="183" formatCode="#,##0.00_ ;[Red]\-#,##0.00\ "/>
    <numFmt numFmtId="184" formatCode="0.000"/>
    <numFmt numFmtId="185" formatCode="0.0000"/>
    <numFmt numFmtId="186" formatCode="#,##0.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5"/>
      <color indexed="8"/>
      <name val="Arial"/>
      <family val="2"/>
    </font>
    <font>
      <b/>
      <i/>
      <sz val="6"/>
      <color indexed="8"/>
      <name val="Arial"/>
      <family val="2"/>
    </font>
    <font>
      <b/>
      <sz val="5.5"/>
      <color indexed="8"/>
      <name val="Arial"/>
      <family val="2"/>
    </font>
    <font>
      <sz val="5.5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6"/>
      <color indexed="8"/>
      <name val="Calibri"/>
      <family val="2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Arial"/>
      <family val="2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Calibri"/>
      <family val="2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403">
    <xf numFmtId="0" fontId="0" fillId="0" borderId="0" xfId="0" applyFont="1" applyAlignment="1">
      <alignment/>
    </xf>
    <xf numFmtId="0" fontId="65" fillId="0" borderId="10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justify" vertical="center" wrapText="1"/>
    </xf>
    <xf numFmtId="0" fontId="66" fillId="0" borderId="14" xfId="0" applyFont="1" applyBorder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7" fillId="0" borderId="14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67" fillId="0" borderId="12" xfId="0" applyFont="1" applyBorder="1" applyAlignment="1">
      <alignment horizontal="justify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6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 indent="1"/>
    </xf>
    <xf numFmtId="0" fontId="69" fillId="0" borderId="13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justify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69" fillId="0" borderId="12" xfId="0" applyFont="1" applyBorder="1" applyAlignment="1">
      <alignment vertical="center"/>
    </xf>
    <xf numFmtId="0" fontId="69" fillId="0" borderId="17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9" fillId="0" borderId="14" xfId="0" applyFont="1" applyBorder="1" applyAlignment="1">
      <alignment horizontal="left" vertical="center" wrapText="1" indent="5"/>
    </xf>
    <xf numFmtId="0" fontId="65" fillId="0" borderId="17" xfId="0" applyFont="1" applyBorder="1" applyAlignment="1">
      <alignment vertical="center" wrapText="1"/>
    </xf>
    <xf numFmtId="0" fontId="69" fillId="0" borderId="18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5" fillId="0" borderId="18" xfId="0" applyFont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5"/>
    </xf>
    <xf numFmtId="0" fontId="69" fillId="0" borderId="14" xfId="0" applyFont="1" applyBorder="1" applyAlignment="1">
      <alignment horizontal="left" vertical="center" indent="1"/>
    </xf>
    <xf numFmtId="0" fontId="69" fillId="0" borderId="14" xfId="0" applyFont="1" applyBorder="1" applyAlignment="1">
      <alignment horizontal="justify" vertical="center"/>
    </xf>
    <xf numFmtId="0" fontId="65" fillId="0" borderId="14" xfId="0" applyFont="1" applyBorder="1" applyAlignment="1">
      <alignment horizontal="left" vertical="center" indent="1"/>
    </xf>
    <xf numFmtId="0" fontId="69" fillId="0" borderId="11" xfId="0" applyFont="1" applyBorder="1" applyAlignment="1">
      <alignment horizontal="left" vertical="center" indent="1"/>
    </xf>
    <xf numFmtId="0" fontId="69" fillId="0" borderId="18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69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0" fillId="33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justify" vertical="center" wrapText="1"/>
    </xf>
    <xf numFmtId="0" fontId="69" fillId="0" borderId="11" xfId="0" applyFont="1" applyBorder="1" applyAlignment="1">
      <alignment horizontal="left" vertical="center"/>
    </xf>
    <xf numFmtId="0" fontId="69" fillId="0" borderId="17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 indent="1"/>
    </xf>
    <xf numFmtId="0" fontId="65" fillId="0" borderId="18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left" wrapText="1"/>
    </xf>
    <xf numFmtId="0" fontId="66" fillId="0" borderId="13" xfId="0" applyFont="1" applyBorder="1" applyAlignment="1">
      <alignment horizontal="justify" wrapText="1"/>
    </xf>
    <xf numFmtId="43" fontId="67" fillId="0" borderId="14" xfId="49" applyFont="1" applyBorder="1" applyAlignment="1">
      <alignment horizontal="justify" vertical="center" wrapText="1"/>
    </xf>
    <xf numFmtId="43" fontId="67" fillId="0" borderId="11" xfId="49" applyFont="1" applyBorder="1" applyAlignment="1">
      <alignment horizontal="justify" vertical="center" wrapText="1"/>
    </xf>
    <xf numFmtId="0" fontId="66" fillId="0" borderId="14" xfId="0" applyFont="1" applyBorder="1" applyAlignment="1">
      <alignment horizontal="right" vertical="center" wrapText="1"/>
    </xf>
    <xf numFmtId="43" fontId="67" fillId="0" borderId="14" xfId="49" applyFont="1" applyBorder="1" applyAlignment="1">
      <alignment horizontal="right" vertical="center" wrapText="1"/>
    </xf>
    <xf numFmtId="43" fontId="66" fillId="0" borderId="14" xfId="49" applyFont="1" applyBorder="1" applyAlignment="1">
      <alignment horizontal="justify" vertical="center" wrapText="1"/>
    </xf>
    <xf numFmtId="43" fontId="65" fillId="0" borderId="14" xfId="49" applyFont="1" applyBorder="1" applyAlignment="1">
      <alignment horizontal="justify" vertical="center" wrapText="1"/>
    </xf>
    <xf numFmtId="43" fontId="65" fillId="0" borderId="11" xfId="49" applyFont="1" applyBorder="1" applyAlignment="1">
      <alignment horizontal="justify" vertical="center" wrapText="1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1"/>
    </xf>
    <xf numFmtId="0" fontId="69" fillId="0" borderId="17" xfId="0" applyFont="1" applyBorder="1" applyAlignment="1">
      <alignment vertical="center" wrapText="1"/>
    </xf>
    <xf numFmtId="43" fontId="0" fillId="0" borderId="0" xfId="0" applyNumberFormat="1" applyAlignment="1">
      <alignment/>
    </xf>
    <xf numFmtId="0" fontId="69" fillId="0" borderId="18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43" fontId="72" fillId="0" borderId="0" xfId="49" applyFont="1" applyAlignment="1">
      <alignment/>
    </xf>
    <xf numFmtId="43" fontId="73" fillId="0" borderId="0" xfId="49" applyFont="1" applyAlignment="1">
      <alignment/>
    </xf>
    <xf numFmtId="0" fontId="69" fillId="34" borderId="14" xfId="0" applyFont="1" applyFill="1" applyBorder="1" applyAlignment="1">
      <alignment horizontal="left" vertical="center"/>
    </xf>
    <xf numFmtId="43" fontId="74" fillId="0" borderId="0" xfId="49" applyFont="1" applyAlignment="1">
      <alignment/>
    </xf>
    <xf numFmtId="43" fontId="74" fillId="0" borderId="0" xfId="0" applyNumberFormat="1" applyFont="1" applyAlignment="1">
      <alignment/>
    </xf>
    <xf numFmtId="43" fontId="75" fillId="0" borderId="0" xfId="0" applyNumberFormat="1" applyFont="1" applyAlignment="1">
      <alignment/>
    </xf>
    <xf numFmtId="43" fontId="72" fillId="0" borderId="0" xfId="0" applyNumberFormat="1" applyFont="1" applyAlignment="1">
      <alignment/>
    </xf>
    <xf numFmtId="43" fontId="75" fillId="0" borderId="0" xfId="49" applyFont="1" applyAlignment="1">
      <alignment/>
    </xf>
    <xf numFmtId="0" fontId="69" fillId="0" borderId="17" xfId="0" applyFont="1" applyBorder="1" applyAlignment="1">
      <alignment horizontal="left" vertical="center"/>
    </xf>
    <xf numFmtId="0" fontId="71" fillId="0" borderId="17" xfId="0" applyFont="1" applyBorder="1" applyAlignment="1">
      <alignment horizontal="left" vertical="center"/>
    </xf>
    <xf numFmtId="3" fontId="69" fillId="0" borderId="14" xfId="49" applyNumberFormat="1" applyFont="1" applyBorder="1" applyAlignment="1">
      <alignment horizontal="right" vertical="center"/>
    </xf>
    <xf numFmtId="3" fontId="69" fillId="0" borderId="11" xfId="49" applyNumberFormat="1" applyFont="1" applyBorder="1" applyAlignment="1">
      <alignment horizontal="right" vertical="center"/>
    </xf>
    <xf numFmtId="3" fontId="69" fillId="0" borderId="19" xfId="0" applyNumberFormat="1" applyFont="1" applyBorder="1" applyAlignment="1">
      <alignment horizontal="right" vertical="center"/>
    </xf>
    <xf numFmtId="3" fontId="69" fillId="0" borderId="10" xfId="0" applyNumberFormat="1" applyFont="1" applyBorder="1" applyAlignment="1">
      <alignment horizontal="right" vertical="center"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69" fillId="0" borderId="14" xfId="0" applyNumberFormat="1" applyFont="1" applyBorder="1" applyAlignment="1">
      <alignment horizontal="right" vertical="center" wrapText="1"/>
    </xf>
    <xf numFmtId="0" fontId="69" fillId="0" borderId="0" xfId="0" applyFont="1" applyBorder="1" applyAlignment="1">
      <alignment horizontal="left" vertical="center"/>
    </xf>
    <xf numFmtId="3" fontId="69" fillId="0" borderId="0" xfId="49" applyNumberFormat="1" applyFont="1" applyBorder="1" applyAlignment="1">
      <alignment horizontal="center" vertical="center"/>
    </xf>
    <xf numFmtId="43" fontId="69" fillId="0" borderId="0" xfId="49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7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7" xfId="0" applyFont="1" applyBorder="1" applyAlignment="1">
      <alignment vertical="center" wrapText="1"/>
    </xf>
    <xf numFmtId="176" fontId="67" fillId="0" borderId="14" xfId="49" applyNumberFormat="1" applyFont="1" applyBorder="1" applyAlignment="1">
      <alignment horizontal="justify" vertical="center" wrapText="1"/>
    </xf>
    <xf numFmtId="176" fontId="67" fillId="0" borderId="14" xfId="49" applyNumberFormat="1" applyFont="1" applyBorder="1" applyAlignment="1">
      <alignment horizontal="right" vertical="center" wrapText="1"/>
    </xf>
    <xf numFmtId="176" fontId="67" fillId="0" borderId="14" xfId="0" applyNumberFormat="1" applyFont="1" applyBorder="1" applyAlignment="1">
      <alignment horizontal="justify" vertical="center" wrapText="1"/>
    </xf>
    <xf numFmtId="176" fontId="67" fillId="0" borderId="11" xfId="0" applyNumberFormat="1" applyFont="1" applyBorder="1" applyAlignment="1">
      <alignment horizontal="justify" vertical="center" wrapText="1"/>
    </xf>
    <xf numFmtId="178" fontId="65" fillId="0" borderId="14" xfId="49" applyNumberFormat="1" applyFont="1" applyBorder="1" applyAlignment="1">
      <alignment horizontal="right" vertical="center" wrapText="1"/>
    </xf>
    <xf numFmtId="178" fontId="69" fillId="0" borderId="14" xfId="49" applyNumberFormat="1" applyFont="1" applyBorder="1" applyAlignment="1">
      <alignment horizontal="right" vertical="center" wrapText="1"/>
    </xf>
    <xf numFmtId="3" fontId="65" fillId="0" borderId="14" xfId="49" applyNumberFormat="1" applyFont="1" applyBorder="1" applyAlignment="1">
      <alignment vertical="center" wrapText="1"/>
    </xf>
    <xf numFmtId="3" fontId="69" fillId="0" borderId="14" xfId="49" applyNumberFormat="1" applyFont="1" applyBorder="1" applyAlignment="1">
      <alignment vertical="center" wrapText="1"/>
    </xf>
    <xf numFmtId="3" fontId="69" fillId="0" borderId="14" xfId="0" applyNumberFormat="1" applyFont="1" applyBorder="1" applyAlignment="1">
      <alignment vertical="center" wrapText="1"/>
    </xf>
    <xf numFmtId="3" fontId="65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5" fillId="0" borderId="0" xfId="0" applyFont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65" fillId="0" borderId="0" xfId="0" applyFont="1" applyBorder="1" applyAlignment="1">
      <alignment horizontal="left" vertical="center" indent="1"/>
    </xf>
    <xf numFmtId="176" fontId="65" fillId="0" borderId="13" xfId="49" applyNumberFormat="1" applyFont="1" applyBorder="1" applyAlignment="1">
      <alignment vertical="center"/>
    </xf>
    <xf numFmtId="176" fontId="65" fillId="0" borderId="14" xfId="49" applyNumberFormat="1" applyFont="1" applyBorder="1" applyAlignment="1">
      <alignment vertical="center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 indent="1"/>
    </xf>
    <xf numFmtId="3" fontId="69" fillId="0" borderId="14" xfId="0" applyNumberFormat="1" applyFont="1" applyBorder="1" applyAlignment="1">
      <alignment vertical="center"/>
    </xf>
    <xf numFmtId="3" fontId="69" fillId="0" borderId="14" xfId="49" applyNumberFormat="1" applyFont="1" applyBorder="1" applyAlignment="1">
      <alignment horizontal="right" vertical="center" wrapText="1"/>
    </xf>
    <xf numFmtId="0" fontId="69" fillId="0" borderId="0" xfId="0" applyFont="1" applyAlignment="1">
      <alignment horizontal="justify" vertical="center" wrapText="1"/>
    </xf>
    <xf numFmtId="0" fontId="69" fillId="0" borderId="14" xfId="0" applyFont="1" applyBorder="1" applyAlignment="1">
      <alignment horizontal="justify" vertical="center" wrapText="1"/>
    </xf>
    <xf numFmtId="176" fontId="69" fillId="0" borderId="14" xfId="49" applyNumberFormat="1" applyFont="1" applyBorder="1" applyAlignment="1">
      <alignment horizontal="justify" vertical="center" wrapText="1"/>
    </xf>
    <xf numFmtId="176" fontId="69" fillId="0" borderId="14" xfId="49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left" vertical="center" wrapText="1"/>
    </xf>
    <xf numFmtId="176" fontId="69" fillId="0" borderId="11" xfId="49" applyNumberFormat="1" applyFont="1" applyBorder="1" applyAlignment="1">
      <alignment horizontal="justify" vertical="center" wrapText="1"/>
    </xf>
    <xf numFmtId="0" fontId="69" fillId="0" borderId="12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176" fontId="69" fillId="0" borderId="11" xfId="49" applyNumberFormat="1" applyFont="1" applyBorder="1" applyAlignment="1">
      <alignment horizontal="right" vertical="center" wrapText="1"/>
    </xf>
    <xf numFmtId="0" fontId="65" fillId="0" borderId="19" xfId="0" applyFont="1" applyBorder="1" applyAlignment="1">
      <alignment horizontal="justify" vertical="center" wrapText="1"/>
    </xf>
    <xf numFmtId="176" fontId="69" fillId="0" borderId="15" xfId="49" applyNumberFormat="1" applyFont="1" applyBorder="1" applyAlignment="1">
      <alignment horizontal="justify" vertical="center" wrapText="1"/>
    </xf>
    <xf numFmtId="0" fontId="69" fillId="0" borderId="20" xfId="0" applyFont="1" applyBorder="1" applyAlignment="1">
      <alignment horizontal="justify" vertical="center" wrapText="1"/>
    </xf>
    <xf numFmtId="0" fontId="65" fillId="0" borderId="15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176" fontId="69" fillId="0" borderId="14" xfId="0" applyNumberFormat="1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178" fontId="69" fillId="33" borderId="14" xfId="49" applyNumberFormat="1" applyFont="1" applyFill="1" applyBorder="1" applyAlignment="1">
      <alignment horizontal="right" vertical="center" wrapText="1"/>
    </xf>
    <xf numFmtId="43" fontId="68" fillId="0" borderId="11" xfId="49" applyFont="1" applyBorder="1" applyAlignment="1">
      <alignment horizontal="justify" vertical="center" wrapText="1"/>
    </xf>
    <xf numFmtId="3" fontId="76" fillId="0" borderId="14" xfId="49" applyNumberFormat="1" applyFont="1" applyBorder="1" applyAlignment="1">
      <alignment horizontal="right" vertical="center"/>
    </xf>
    <xf numFmtId="3" fontId="76" fillId="0" borderId="13" xfId="0" applyNumberFormat="1" applyFont="1" applyBorder="1" applyAlignment="1">
      <alignment horizontal="right" vertical="center"/>
    </xf>
    <xf numFmtId="0" fontId="76" fillId="0" borderId="17" xfId="0" applyFont="1" applyBorder="1" applyAlignment="1">
      <alignment horizontal="left" vertical="center"/>
    </xf>
    <xf numFmtId="3" fontId="76" fillId="0" borderId="13" xfId="49" applyNumberFormat="1" applyFont="1" applyBorder="1" applyAlignment="1">
      <alignment horizontal="right" vertical="center"/>
    </xf>
    <xf numFmtId="0" fontId="76" fillId="0" borderId="0" xfId="0" applyFont="1" applyAlignment="1">
      <alignment horizontal="left" vertical="center"/>
    </xf>
    <xf numFmtId="0" fontId="76" fillId="0" borderId="21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3" fontId="77" fillId="0" borderId="14" xfId="49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6" fillId="0" borderId="13" xfId="49" applyNumberFormat="1" applyFont="1" applyBorder="1" applyAlignment="1">
      <alignment horizontal="right" vertical="center"/>
    </xf>
    <xf numFmtId="0" fontId="76" fillId="0" borderId="0" xfId="0" applyFont="1" applyBorder="1" applyAlignment="1">
      <alignment horizontal="left" vertical="center"/>
    </xf>
    <xf numFmtId="3" fontId="77" fillId="0" borderId="13" xfId="49" applyNumberFormat="1" applyFont="1" applyBorder="1" applyAlignment="1">
      <alignment horizontal="right" vertical="center"/>
    </xf>
    <xf numFmtId="0" fontId="71" fillId="0" borderId="18" xfId="0" applyFont="1" applyBorder="1" applyAlignment="1">
      <alignment horizontal="left" vertical="center"/>
    </xf>
    <xf numFmtId="178" fontId="65" fillId="0" borderId="13" xfId="49" applyNumberFormat="1" applyFont="1" applyBorder="1" applyAlignment="1">
      <alignment horizontal="right" vertical="center" wrapText="1"/>
    </xf>
    <xf numFmtId="178" fontId="69" fillId="0" borderId="13" xfId="49" applyNumberFormat="1" applyFont="1" applyBorder="1" applyAlignment="1">
      <alignment horizontal="right" vertical="center" wrapText="1"/>
    </xf>
    <xf numFmtId="178" fontId="69" fillId="0" borderId="13" xfId="49" applyNumberFormat="1" applyFont="1" applyBorder="1" applyAlignment="1">
      <alignment horizontal="right" wrapText="1"/>
    </xf>
    <xf numFmtId="3" fontId="69" fillId="0" borderId="14" xfId="49" applyNumberFormat="1" applyFont="1" applyFill="1" applyBorder="1" applyAlignment="1">
      <alignment horizontal="right" vertical="center" wrapText="1"/>
    </xf>
    <xf numFmtId="176" fontId="69" fillId="0" borderId="14" xfId="49" applyNumberFormat="1" applyFont="1" applyFill="1" applyBorder="1" applyAlignment="1">
      <alignment horizontal="justify" vertical="center" wrapText="1"/>
    </xf>
    <xf numFmtId="176" fontId="69" fillId="0" borderId="11" xfId="49" applyNumberFormat="1" applyFont="1" applyFill="1" applyBorder="1" applyAlignment="1">
      <alignment horizontal="justify" vertical="center" wrapText="1"/>
    </xf>
    <xf numFmtId="3" fontId="69" fillId="0" borderId="0" xfId="49" applyNumberFormat="1" applyFont="1" applyFill="1" applyBorder="1" applyAlignment="1">
      <alignment horizontal="right" vertical="center" wrapText="1"/>
    </xf>
    <xf numFmtId="43" fontId="0" fillId="0" borderId="0" xfId="49" applyFont="1" applyAlignment="1">
      <alignment/>
    </xf>
    <xf numFmtId="0" fontId="69" fillId="34" borderId="14" xfId="0" applyFont="1" applyFill="1" applyBorder="1" applyAlignment="1">
      <alignment horizontal="justify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justify" vertical="center" wrapText="1"/>
    </xf>
    <xf numFmtId="0" fontId="65" fillId="33" borderId="16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vertical="center"/>
    </xf>
    <xf numFmtId="0" fontId="65" fillId="33" borderId="15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65" fillId="0" borderId="17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justify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 wrapText="1"/>
    </xf>
    <xf numFmtId="0" fontId="65" fillId="0" borderId="13" xfId="0" applyFont="1" applyFill="1" applyBorder="1" applyAlignment="1">
      <alignment horizontal="left" vertical="center" wrapText="1" indent="1"/>
    </xf>
    <xf numFmtId="0" fontId="69" fillId="0" borderId="13" xfId="0" applyFont="1" applyFill="1" applyBorder="1" applyAlignment="1">
      <alignment horizontal="left" vertical="center" wrapText="1" indent="3"/>
    </xf>
    <xf numFmtId="0" fontId="69" fillId="0" borderId="13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justify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left" vertical="center" wrapText="1" indent="1"/>
    </xf>
    <xf numFmtId="0" fontId="79" fillId="0" borderId="0" xfId="0" applyFont="1" applyAlignment="1">
      <alignment vertical="center" wrapText="1"/>
    </xf>
    <xf numFmtId="0" fontId="69" fillId="0" borderId="13" xfId="0" applyFont="1" applyBorder="1" applyAlignment="1">
      <alignment horizontal="left" vertical="center" wrapText="1" indent="3"/>
    </xf>
    <xf numFmtId="0" fontId="69" fillId="0" borderId="11" xfId="0" applyFont="1" applyBorder="1" applyAlignment="1">
      <alignment horizontal="justify" vertical="center" wrapText="1"/>
    </xf>
    <xf numFmtId="0" fontId="80" fillId="0" borderId="0" xfId="0" applyFont="1" applyAlignment="1">
      <alignment/>
    </xf>
    <xf numFmtId="0" fontId="65" fillId="33" borderId="22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left" vertical="center" wrapText="1" indent="4"/>
    </xf>
    <xf numFmtId="0" fontId="69" fillId="0" borderId="10" xfId="0" applyFont="1" applyFill="1" applyBorder="1" applyAlignment="1">
      <alignment horizontal="justify" vertical="center" wrapText="1"/>
    </xf>
    <xf numFmtId="0" fontId="69" fillId="0" borderId="11" xfId="0" applyFont="1" applyFill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/>
    </xf>
    <xf numFmtId="0" fontId="69" fillId="0" borderId="13" xfId="0" applyFont="1" applyBorder="1" applyAlignment="1">
      <alignment horizontal="justify" vertical="center"/>
    </xf>
    <xf numFmtId="0" fontId="69" fillId="0" borderId="10" xfId="0" applyFont="1" applyBorder="1" applyAlignment="1">
      <alignment horizontal="justify" vertical="center"/>
    </xf>
    <xf numFmtId="0" fontId="69" fillId="0" borderId="11" xfId="0" applyFont="1" applyBorder="1" applyAlignment="1">
      <alignment horizontal="justify" vertical="center"/>
    </xf>
    <xf numFmtId="0" fontId="81" fillId="0" borderId="10" xfId="0" applyFont="1" applyBorder="1" applyAlignment="1">
      <alignment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7" xfId="0" applyFont="1" applyBorder="1" applyAlignment="1">
      <alignment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69" fillId="0" borderId="17" xfId="0" applyFont="1" applyBorder="1" applyAlignment="1">
      <alignment horizontal="left" vertical="center" indent="1"/>
    </xf>
    <xf numFmtId="0" fontId="82" fillId="0" borderId="17" xfId="0" applyFont="1" applyBorder="1" applyAlignment="1">
      <alignment vertical="center"/>
    </xf>
    <xf numFmtId="0" fontId="81" fillId="0" borderId="17" xfId="0" applyFont="1" applyBorder="1" applyAlignment="1">
      <alignment vertical="center" wrapText="1"/>
    </xf>
    <xf numFmtId="0" fontId="82" fillId="0" borderId="18" xfId="0" applyFont="1" applyBorder="1" applyAlignment="1">
      <alignment vertical="center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justify" vertical="center" wrapText="1"/>
    </xf>
    <xf numFmtId="176" fontId="67" fillId="0" borderId="0" xfId="0" applyNumberFormat="1" applyFont="1" applyBorder="1" applyAlignment="1">
      <alignment horizontal="justify" vertical="center" wrapText="1"/>
    </xf>
    <xf numFmtId="43" fontId="67" fillId="0" borderId="0" xfId="49" applyFont="1" applyBorder="1" applyAlignment="1">
      <alignment horizontal="justify" vertical="center" wrapText="1"/>
    </xf>
    <xf numFmtId="43" fontId="65" fillId="0" borderId="0" xfId="49" applyFont="1" applyBorder="1" applyAlignment="1">
      <alignment horizontal="justify" vertical="center" wrapText="1"/>
    </xf>
    <xf numFmtId="0" fontId="65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5" fillId="0" borderId="12" xfId="0" applyFont="1" applyBorder="1" applyAlignment="1">
      <alignment horizontal="left" vertical="center" wrapText="1" indent="1"/>
    </xf>
    <xf numFmtId="176" fontId="83" fillId="0" borderId="10" xfId="49" applyNumberFormat="1" applyFont="1" applyBorder="1" applyAlignment="1">
      <alignment/>
    </xf>
    <xf numFmtId="39" fontId="74" fillId="0" borderId="0" xfId="49" applyNumberFormat="1" applyFont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wrapText="1"/>
    </xf>
    <xf numFmtId="178" fontId="65" fillId="0" borderId="14" xfId="49" applyNumberFormat="1" applyFont="1" applyBorder="1" applyAlignment="1">
      <alignment vertical="center"/>
    </xf>
    <xf numFmtId="176" fontId="65" fillId="0" borderId="13" xfId="49" applyNumberFormat="1" applyFont="1" applyBorder="1" applyAlignment="1">
      <alignment/>
    </xf>
    <xf numFmtId="0" fontId="65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3" fontId="76" fillId="0" borderId="13" xfId="49" applyNumberFormat="1" applyFont="1" applyBorder="1" applyAlignment="1">
      <alignment horizontal="right" vertical="center"/>
    </xf>
    <xf numFmtId="43" fontId="74" fillId="0" borderId="0" xfId="49" applyFont="1" applyAlignment="1">
      <alignment vertical="top"/>
    </xf>
    <xf numFmtId="0" fontId="72" fillId="0" borderId="0" xfId="0" applyFont="1" applyAlignment="1">
      <alignment horizontal="center" wrapText="1"/>
    </xf>
    <xf numFmtId="43" fontId="84" fillId="0" borderId="0" xfId="49" applyFont="1" applyAlignment="1">
      <alignment/>
    </xf>
    <xf numFmtId="43" fontId="85" fillId="0" borderId="0" xfId="49" applyFont="1" applyAlignment="1">
      <alignment horizontal="center"/>
    </xf>
    <xf numFmtId="43" fontId="0" fillId="0" borderId="0" xfId="49" applyFont="1" applyAlignment="1">
      <alignment/>
    </xf>
    <xf numFmtId="3" fontId="76" fillId="0" borderId="13" xfId="49" applyNumberFormat="1" applyFont="1" applyBorder="1" applyAlignment="1">
      <alignment horizontal="right" vertical="center"/>
    </xf>
    <xf numFmtId="173" fontId="86" fillId="0" borderId="13" xfId="0" applyNumberFormat="1" applyFont="1" applyBorder="1" applyAlignment="1">
      <alignment horizontal="right" vertical="center"/>
    </xf>
    <xf numFmtId="173" fontId="87" fillId="0" borderId="13" xfId="0" applyNumberFormat="1" applyFont="1" applyBorder="1" applyAlignment="1">
      <alignment horizontal="right" vertical="center"/>
    </xf>
    <xf numFmtId="173" fontId="87" fillId="0" borderId="14" xfId="0" applyNumberFormat="1" applyFont="1" applyBorder="1" applyAlignment="1">
      <alignment horizontal="right" vertical="center"/>
    </xf>
    <xf numFmtId="173" fontId="86" fillId="0" borderId="23" xfId="0" applyNumberFormat="1" applyFont="1" applyBorder="1" applyAlignment="1">
      <alignment horizontal="right" vertical="center"/>
    </xf>
    <xf numFmtId="173" fontId="87" fillId="0" borderId="10" xfId="0" applyNumberFormat="1" applyFont="1" applyBorder="1" applyAlignment="1">
      <alignment horizontal="right" vertical="center"/>
    </xf>
    <xf numFmtId="173" fontId="87" fillId="0" borderId="11" xfId="0" applyNumberFormat="1" applyFont="1" applyBorder="1" applyAlignment="1">
      <alignment horizontal="right" vertical="center"/>
    </xf>
    <xf numFmtId="0" fontId="87" fillId="0" borderId="14" xfId="0" applyFont="1" applyBorder="1" applyAlignment="1">
      <alignment horizontal="right" vertical="center" wrapText="1"/>
    </xf>
    <xf numFmtId="173" fontId="86" fillId="0" borderId="14" xfId="0" applyNumberFormat="1" applyFont="1" applyBorder="1" applyAlignment="1">
      <alignment vertical="center"/>
    </xf>
    <xf numFmtId="173" fontId="87" fillId="0" borderId="14" xfId="0" applyNumberFormat="1" applyFont="1" applyBorder="1" applyAlignment="1">
      <alignment vertical="center"/>
    </xf>
    <xf numFmtId="173" fontId="87" fillId="0" borderId="24" xfId="0" applyNumberFormat="1" applyFont="1" applyBorder="1" applyAlignment="1">
      <alignment vertical="center"/>
    </xf>
    <xf numFmtId="173" fontId="87" fillId="0" borderId="11" xfId="0" applyNumberFormat="1" applyFont="1" applyBorder="1" applyAlignment="1">
      <alignment vertical="center"/>
    </xf>
    <xf numFmtId="173" fontId="87" fillId="0" borderId="13" xfId="0" applyNumberFormat="1" applyFont="1" applyBorder="1" applyAlignment="1">
      <alignment vertical="center"/>
    </xf>
    <xf numFmtId="173" fontId="86" fillId="0" borderId="10" xfId="0" applyNumberFormat="1" applyFont="1" applyBorder="1" applyAlignment="1">
      <alignment vertical="center"/>
    </xf>
    <xf numFmtId="173" fontId="86" fillId="0" borderId="11" xfId="0" applyNumberFormat="1" applyFont="1" applyBorder="1" applyAlignment="1">
      <alignment vertical="center"/>
    </xf>
    <xf numFmtId="0" fontId="86" fillId="0" borderId="13" xfId="0" applyFont="1" applyBorder="1" applyAlignment="1">
      <alignment horizontal="justify" vertical="center" wrapText="1"/>
    </xf>
    <xf numFmtId="173" fontId="86" fillId="0" borderId="19" xfId="0" applyNumberFormat="1" applyFont="1" applyBorder="1" applyAlignment="1">
      <alignment horizontal="right" vertical="center" wrapText="1"/>
    </xf>
    <xf numFmtId="0" fontId="87" fillId="0" borderId="13" xfId="0" applyFont="1" applyBorder="1" applyAlignment="1">
      <alignment horizontal="left" vertical="center" wrapText="1" indent="1"/>
    </xf>
    <xf numFmtId="173" fontId="87" fillId="0" borderId="13" xfId="0" applyNumberFormat="1" applyFont="1" applyBorder="1" applyAlignment="1">
      <alignment horizontal="right" vertical="center" wrapText="1"/>
    </xf>
    <xf numFmtId="173" fontId="87" fillId="0" borderId="14" xfId="0" applyNumberFormat="1" applyFont="1" applyBorder="1" applyAlignment="1">
      <alignment horizontal="right" vertical="center" wrapText="1"/>
    </xf>
    <xf numFmtId="0" fontId="87" fillId="0" borderId="13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173" fontId="86" fillId="0" borderId="13" xfId="0" applyNumberFormat="1" applyFont="1" applyBorder="1" applyAlignment="1">
      <alignment horizontal="right" vertical="center" wrapText="1"/>
    </xf>
    <xf numFmtId="173" fontId="86" fillId="0" borderId="14" xfId="0" applyNumberFormat="1" applyFont="1" applyBorder="1" applyAlignment="1">
      <alignment horizontal="right" vertical="center" wrapText="1"/>
    </xf>
    <xf numFmtId="0" fontId="87" fillId="0" borderId="10" xfId="0" applyFont="1" applyBorder="1" applyAlignment="1">
      <alignment horizontal="justify" vertical="center" wrapText="1"/>
    </xf>
    <xf numFmtId="173" fontId="87" fillId="0" borderId="11" xfId="0" applyNumberFormat="1" applyFont="1" applyBorder="1" applyAlignment="1">
      <alignment horizontal="right" vertical="center" wrapText="1"/>
    </xf>
    <xf numFmtId="0" fontId="65" fillId="33" borderId="25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65" fillId="0" borderId="17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0" fontId="69" fillId="0" borderId="1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68" fillId="0" borderId="17" xfId="0" applyFont="1" applyBorder="1" applyAlignment="1">
      <alignment horizontal="justify" vertical="center" wrapText="1"/>
    </xf>
    <xf numFmtId="0" fontId="68" fillId="0" borderId="14" xfId="0" applyFont="1" applyBorder="1" applyAlignment="1">
      <alignment horizontal="justify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0" borderId="15" xfId="0" applyFont="1" applyBorder="1" applyAlignment="1">
      <alignment horizontal="justify" vertical="center" wrapText="1"/>
    </xf>
    <xf numFmtId="0" fontId="66" fillId="33" borderId="26" xfId="0" applyFont="1" applyFill="1" applyBorder="1" applyAlignment="1">
      <alignment horizontal="center" vertical="center"/>
    </xf>
    <xf numFmtId="0" fontId="66" fillId="33" borderId="27" xfId="0" applyFont="1" applyFill="1" applyBorder="1" applyAlignment="1">
      <alignment horizontal="center" vertical="center"/>
    </xf>
    <xf numFmtId="0" fontId="66" fillId="33" borderId="16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25" xfId="0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27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9" fillId="0" borderId="17" xfId="0" applyFont="1" applyBorder="1" applyAlignment="1">
      <alignment vertical="center"/>
    </xf>
    <xf numFmtId="0" fontId="69" fillId="0" borderId="14" xfId="0" applyFont="1" applyBorder="1" applyAlignment="1">
      <alignment horizontal="left" vertical="center" indent="1"/>
    </xf>
    <xf numFmtId="3" fontId="69" fillId="0" borderId="13" xfId="0" applyNumberFormat="1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5" fillId="33" borderId="25" xfId="0" applyFont="1" applyFill="1" applyBorder="1" applyAlignment="1">
      <alignment vertical="center"/>
    </xf>
    <xf numFmtId="0" fontId="65" fillId="33" borderId="15" xfId="0" applyFont="1" applyFill="1" applyBorder="1" applyAlignment="1">
      <alignment vertical="center"/>
    </xf>
    <xf numFmtId="0" fontId="65" fillId="33" borderId="18" xfId="0" applyFont="1" applyFill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9" fillId="0" borderId="27" xfId="0" applyFont="1" applyBorder="1" applyAlignment="1">
      <alignment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vertical="center"/>
    </xf>
    <xf numFmtId="0" fontId="65" fillId="33" borderId="16" xfId="0" applyFont="1" applyFill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5" fillId="33" borderId="13" xfId="0" applyFont="1" applyFill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21" xfId="0" applyFont="1" applyBorder="1" applyAlignment="1">
      <alignment horizontal="left" vertical="center"/>
    </xf>
    <xf numFmtId="0" fontId="69" fillId="0" borderId="25" xfId="0" applyFont="1" applyBorder="1" applyAlignment="1">
      <alignment horizontal="justify" vertical="center"/>
    </xf>
    <xf numFmtId="0" fontId="69" fillId="0" borderId="20" xfId="0" applyFont="1" applyBorder="1" applyAlignment="1">
      <alignment horizontal="justify" vertical="center"/>
    </xf>
    <xf numFmtId="0" fontId="69" fillId="0" borderId="15" xfId="0" applyFont="1" applyBorder="1" applyAlignment="1">
      <alignment horizontal="justify" vertical="center"/>
    </xf>
    <xf numFmtId="0" fontId="77" fillId="0" borderId="17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horizontal="left" vertical="center"/>
    </xf>
    <xf numFmtId="3" fontId="76" fillId="0" borderId="28" xfId="49" applyNumberFormat="1" applyFont="1" applyBorder="1" applyAlignment="1">
      <alignment horizontal="right" vertical="center"/>
    </xf>
    <xf numFmtId="3" fontId="76" fillId="0" borderId="29" xfId="49" applyNumberFormat="1" applyFont="1" applyBorder="1" applyAlignment="1">
      <alignment horizontal="right" vertical="center"/>
    </xf>
    <xf numFmtId="0" fontId="76" fillId="0" borderId="0" xfId="0" applyFont="1" applyBorder="1" applyAlignment="1">
      <alignment horizontal="left" vertical="center"/>
    </xf>
    <xf numFmtId="0" fontId="77" fillId="0" borderId="21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30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3" fontId="76" fillId="0" borderId="31" xfId="49" applyNumberFormat="1" applyFont="1" applyBorder="1" applyAlignment="1">
      <alignment horizontal="right" vertical="center"/>
    </xf>
    <xf numFmtId="3" fontId="76" fillId="0" borderId="13" xfId="49" applyNumberFormat="1" applyFont="1" applyBorder="1" applyAlignment="1">
      <alignment horizontal="right" vertical="center"/>
    </xf>
    <xf numFmtId="43" fontId="72" fillId="0" borderId="0" xfId="49" applyFont="1" applyAlignment="1">
      <alignment horizontal="center"/>
    </xf>
    <xf numFmtId="0" fontId="73" fillId="0" borderId="0" xfId="0" applyFont="1" applyAlignment="1">
      <alignment horizontal="center" vertical="top" wrapText="1"/>
    </xf>
    <xf numFmtId="43" fontId="73" fillId="0" borderId="0" xfId="49" applyFont="1" applyAlignment="1">
      <alignment horizontal="center" vertical="top" wrapText="1"/>
    </xf>
    <xf numFmtId="0" fontId="70" fillId="0" borderId="17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70" fillId="0" borderId="25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top" wrapText="1"/>
    </xf>
    <xf numFmtId="0" fontId="70" fillId="33" borderId="18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left" wrapText="1"/>
    </xf>
    <xf numFmtId="0" fontId="65" fillId="33" borderId="25" xfId="0" applyFont="1" applyFill="1" applyBorder="1" applyAlignment="1">
      <alignment horizontal="center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0" borderId="17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33" borderId="32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justify" vertical="center" wrapText="1"/>
    </xf>
    <xf numFmtId="0" fontId="65" fillId="0" borderId="32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79" fillId="0" borderId="17" xfId="0" applyFont="1" applyFill="1" applyBorder="1" applyAlignment="1">
      <alignment vertical="center" wrapText="1"/>
    </xf>
    <xf numFmtId="0" fontId="79" fillId="0" borderId="17" xfId="0" applyFont="1" applyBorder="1" applyAlignment="1">
      <alignment vertical="center" wrapText="1"/>
    </xf>
    <xf numFmtId="0" fontId="88" fillId="0" borderId="0" xfId="0" applyFont="1" applyAlignment="1">
      <alignment horizontal="left" vertical="top" wrapText="1"/>
    </xf>
    <xf numFmtId="0" fontId="81" fillId="33" borderId="25" xfId="0" applyFont="1" applyFill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81" fillId="33" borderId="33" xfId="0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horizontal="center" vertical="center"/>
    </xf>
    <xf numFmtId="0" fontId="81" fillId="33" borderId="3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1600200</xdr:colOff>
      <xdr:row>86</xdr:row>
      <xdr:rowOff>38100</xdr:rowOff>
    </xdr:from>
    <xdr:ext cx="2867025" cy="657225"/>
    <xdr:sp>
      <xdr:nvSpPr>
        <xdr:cNvPr id="1" name="CuadroTexto 1"/>
        <xdr:cNvSpPr txBox="1">
          <a:spLocks noChangeArrowheads="1"/>
        </xdr:cNvSpPr>
      </xdr:nvSpPr>
      <xdr:spPr>
        <a:xfrm>
          <a:off x="6038850" y="13668375"/>
          <a:ext cx="2867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800100</xdr:colOff>
      <xdr:row>86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800100" y="13687425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49</xdr:row>
      <xdr:rowOff>28575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3933825" y="10934700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76200</xdr:colOff>
      <xdr:row>49</xdr:row>
      <xdr:rowOff>47625</xdr:rowOff>
    </xdr:from>
    <xdr:ext cx="2867025" cy="714375"/>
    <xdr:sp>
      <xdr:nvSpPr>
        <xdr:cNvPr id="2" name="CuadroTexto 4"/>
        <xdr:cNvSpPr txBox="1">
          <a:spLocks noChangeArrowheads="1"/>
        </xdr:cNvSpPr>
      </xdr:nvSpPr>
      <xdr:spPr>
        <a:xfrm>
          <a:off x="76200" y="10953750"/>
          <a:ext cx="28670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447675</xdr:colOff>
      <xdr:row>23</xdr:row>
      <xdr:rowOff>47625</xdr:rowOff>
    </xdr:from>
    <xdr:ext cx="2857500" cy="657225"/>
    <xdr:sp>
      <xdr:nvSpPr>
        <xdr:cNvPr id="1" name="CuadroTexto 3"/>
        <xdr:cNvSpPr txBox="1">
          <a:spLocks noChangeArrowheads="1"/>
        </xdr:cNvSpPr>
      </xdr:nvSpPr>
      <xdr:spPr>
        <a:xfrm>
          <a:off x="5295900" y="5724525"/>
          <a:ext cx="2857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47625</xdr:colOff>
      <xdr:row>23</xdr:row>
      <xdr:rowOff>57150</xdr:rowOff>
    </xdr:from>
    <xdr:ext cx="2867025" cy="704850"/>
    <xdr:sp>
      <xdr:nvSpPr>
        <xdr:cNvPr id="2" name="CuadroTexto 4"/>
        <xdr:cNvSpPr txBox="1">
          <a:spLocks noChangeArrowheads="1"/>
        </xdr:cNvSpPr>
      </xdr:nvSpPr>
      <xdr:spPr>
        <a:xfrm>
          <a:off x="47625" y="5734050"/>
          <a:ext cx="28670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3086100</xdr:colOff>
      <xdr:row>73</xdr:row>
      <xdr:rowOff>76200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3333750" y="135636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228600</xdr:colOff>
      <xdr:row>73</xdr:row>
      <xdr:rowOff>66675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228600" y="135540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82</xdr:row>
      <xdr:rowOff>85725</xdr:rowOff>
    </xdr:from>
    <xdr:ext cx="2486025" cy="581025"/>
    <xdr:sp>
      <xdr:nvSpPr>
        <xdr:cNvPr id="1" name="CuadroTexto 3"/>
        <xdr:cNvSpPr txBox="1">
          <a:spLocks noChangeArrowheads="1"/>
        </xdr:cNvSpPr>
      </xdr:nvSpPr>
      <xdr:spPr>
        <a:xfrm>
          <a:off x="4667250" y="16287750"/>
          <a:ext cx="24860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276225</xdr:colOff>
      <xdr:row>82</xdr:row>
      <xdr:rowOff>57150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1038225" y="162591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666750</xdr:colOff>
      <xdr:row>161</xdr:row>
      <xdr:rowOff>190500</xdr:rowOff>
    </xdr:from>
    <xdr:ext cx="2486025" cy="590550"/>
    <xdr:sp>
      <xdr:nvSpPr>
        <xdr:cNvPr id="1" name="CuadroTexto 3"/>
        <xdr:cNvSpPr txBox="1">
          <a:spLocks noChangeArrowheads="1"/>
        </xdr:cNvSpPr>
      </xdr:nvSpPr>
      <xdr:spPr>
        <a:xfrm>
          <a:off x="3857625" y="277749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28575</xdr:colOff>
      <xdr:row>161</xdr:row>
      <xdr:rowOff>142875</xdr:rowOff>
    </xdr:from>
    <xdr:ext cx="2495550" cy="638175"/>
    <xdr:sp>
      <xdr:nvSpPr>
        <xdr:cNvPr id="2" name="CuadroTexto 4"/>
        <xdr:cNvSpPr txBox="1">
          <a:spLocks noChangeArrowheads="1"/>
        </xdr:cNvSpPr>
      </xdr:nvSpPr>
      <xdr:spPr>
        <a:xfrm>
          <a:off x="323850" y="2772727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552450</xdr:colOff>
      <xdr:row>121</xdr:row>
      <xdr:rowOff>142875</xdr:rowOff>
    </xdr:from>
    <xdr:ext cx="2495550" cy="628650"/>
    <xdr:sp>
      <xdr:nvSpPr>
        <xdr:cNvPr id="1" name="CuadroTexto 3"/>
        <xdr:cNvSpPr txBox="1">
          <a:spLocks noChangeArrowheads="1"/>
        </xdr:cNvSpPr>
      </xdr:nvSpPr>
      <xdr:spPr>
        <a:xfrm>
          <a:off x="552450" y="23383875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3</xdr:col>
      <xdr:colOff>923925</xdr:colOff>
      <xdr:row>122</xdr:row>
      <xdr:rowOff>0</xdr:rowOff>
    </xdr:from>
    <xdr:ext cx="2486025" cy="590550"/>
    <xdr:sp>
      <xdr:nvSpPr>
        <xdr:cNvPr id="2" name="CuadroTexto 4"/>
        <xdr:cNvSpPr txBox="1">
          <a:spLocks noChangeArrowheads="1"/>
        </xdr:cNvSpPr>
      </xdr:nvSpPr>
      <xdr:spPr>
        <a:xfrm>
          <a:off x="4819650" y="234315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130</xdr:row>
      <xdr:rowOff>114300</xdr:rowOff>
    </xdr:from>
    <xdr:ext cx="2486025" cy="590550"/>
    <xdr:sp>
      <xdr:nvSpPr>
        <xdr:cNvPr id="1" name="CuadroTexto 5"/>
        <xdr:cNvSpPr txBox="1">
          <a:spLocks noChangeArrowheads="1"/>
        </xdr:cNvSpPr>
      </xdr:nvSpPr>
      <xdr:spPr>
        <a:xfrm>
          <a:off x="7381875" y="16002000"/>
          <a:ext cx="2486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1</xdr:col>
      <xdr:colOff>1038225</xdr:colOff>
      <xdr:row>130</xdr:row>
      <xdr:rowOff>114300</xdr:rowOff>
    </xdr:from>
    <xdr:ext cx="2495550" cy="628650"/>
    <xdr:sp>
      <xdr:nvSpPr>
        <xdr:cNvPr id="2" name="CuadroTexto 6"/>
        <xdr:cNvSpPr txBox="1">
          <a:spLocks noChangeArrowheads="1"/>
        </xdr:cNvSpPr>
      </xdr:nvSpPr>
      <xdr:spPr>
        <a:xfrm>
          <a:off x="1343025" y="16002000"/>
          <a:ext cx="2495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438150</xdr:colOff>
      <xdr:row>41</xdr:row>
      <xdr:rowOff>19050</xdr:rowOff>
    </xdr:from>
    <xdr:ext cx="2495550" cy="581025"/>
    <xdr:sp>
      <xdr:nvSpPr>
        <xdr:cNvPr id="1" name="CuadroTexto 5"/>
        <xdr:cNvSpPr txBox="1">
          <a:spLocks noChangeArrowheads="1"/>
        </xdr:cNvSpPr>
      </xdr:nvSpPr>
      <xdr:spPr>
        <a:xfrm>
          <a:off x="4257675" y="7772400"/>
          <a:ext cx="2495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MARÍA GUADALUPE ZAMORA RODRÍGUEZ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ADMINISTRACIÓN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 FINANZAS
</a:t>
          </a:r>
        </a:p>
      </xdr:txBody>
    </xdr:sp>
    <xdr:clientData/>
  </xdr:oneCellAnchor>
  <xdr:oneCellAnchor>
    <xdr:from>
      <xdr:col>0</xdr:col>
      <xdr:colOff>619125</xdr:colOff>
      <xdr:row>40</xdr:row>
      <xdr:rowOff>180975</xdr:rowOff>
    </xdr:from>
    <xdr:ext cx="2505075" cy="638175"/>
    <xdr:sp>
      <xdr:nvSpPr>
        <xdr:cNvPr id="2" name="CuadroTexto 6"/>
        <xdr:cNvSpPr txBox="1">
          <a:spLocks noChangeArrowheads="1"/>
        </xdr:cNvSpPr>
      </xdr:nvSpPr>
      <xdr:spPr>
        <a:xfrm>
          <a:off x="619125" y="7743825"/>
          <a:ext cx="25050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MANUEL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CAMACHO HIGAREDA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EDUCACIÓN PÚBLICA Y DIRECTOR GENERAL DE LA USET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BAJO\MIRIAM%20MONTIEL\EJERCICIO%202017\CONTABILIDAD\2017\31032017\TODAS%20LAS%20CUEN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60">
          <cell r="P60">
            <v>444159847</v>
          </cell>
        </row>
        <row r="262">
          <cell r="Q262">
            <v>577035241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145" zoomScaleSheetLayoutView="145" zoomScalePageLayoutView="0" workbookViewId="0" topLeftCell="B1">
      <selection activeCell="A6" sqref="A6:G6"/>
    </sheetView>
  </sheetViews>
  <sheetFormatPr defaultColWidth="11.421875" defaultRowHeight="15"/>
  <cols>
    <col min="1" max="1" width="41.421875" style="0" customWidth="1"/>
    <col min="4" max="4" width="2.28125" style="0" customWidth="1"/>
    <col min="5" max="5" width="57.57421875" style="0" customWidth="1"/>
    <col min="6" max="6" width="11.421875" style="0" customWidth="1"/>
    <col min="8" max="8" width="12.57421875" style="0" bestFit="1" customWidth="1"/>
  </cols>
  <sheetData>
    <row r="1" spans="1:7" ht="15">
      <c r="A1" s="280" t="s">
        <v>120</v>
      </c>
      <c r="B1" s="280"/>
      <c r="C1" s="280"/>
      <c r="D1" s="280"/>
      <c r="E1" s="280"/>
      <c r="F1" s="280"/>
      <c r="G1" s="280"/>
    </row>
    <row r="3" ht="15.75" thickBot="1"/>
    <row r="4" spans="1:7" ht="15">
      <c r="A4" s="271" t="s">
        <v>441</v>
      </c>
      <c r="B4" s="272"/>
      <c r="C4" s="272"/>
      <c r="D4" s="272"/>
      <c r="E4" s="272"/>
      <c r="F4" s="272"/>
      <c r="G4" s="273"/>
    </row>
    <row r="5" spans="1:7" ht="15">
      <c r="A5" s="274" t="s">
        <v>0</v>
      </c>
      <c r="B5" s="275"/>
      <c r="C5" s="275"/>
      <c r="D5" s="275"/>
      <c r="E5" s="275"/>
      <c r="F5" s="275"/>
      <c r="G5" s="276"/>
    </row>
    <row r="6" spans="1:7" ht="15">
      <c r="A6" s="274" t="s">
        <v>607</v>
      </c>
      <c r="B6" s="275"/>
      <c r="C6" s="275"/>
      <c r="D6" s="275"/>
      <c r="E6" s="275"/>
      <c r="F6" s="275"/>
      <c r="G6" s="276"/>
    </row>
    <row r="7" spans="1:7" ht="15.75" thickBot="1">
      <c r="A7" s="277" t="s">
        <v>1</v>
      </c>
      <c r="B7" s="278"/>
      <c r="C7" s="278"/>
      <c r="D7" s="278"/>
      <c r="E7" s="278"/>
      <c r="F7" s="278"/>
      <c r="G7" s="279"/>
    </row>
    <row r="8" spans="1:7" ht="17.25" thickBot="1">
      <c r="A8" s="1" t="s">
        <v>2</v>
      </c>
      <c r="B8" s="2">
        <v>2018</v>
      </c>
      <c r="C8" s="2" t="s">
        <v>606</v>
      </c>
      <c r="D8" s="3"/>
      <c r="E8" s="4" t="s">
        <v>2</v>
      </c>
      <c r="F8" s="2">
        <v>2018</v>
      </c>
      <c r="G8" s="2" t="s">
        <v>606</v>
      </c>
    </row>
    <row r="9" spans="1:7" ht="12" customHeight="1">
      <c r="A9" s="5" t="s">
        <v>3</v>
      </c>
      <c r="B9" s="6"/>
      <c r="C9" s="29"/>
      <c r="D9" s="7"/>
      <c r="E9" s="6" t="s">
        <v>4</v>
      </c>
      <c r="F9" s="69"/>
      <c r="G9" s="69"/>
    </row>
    <row r="10" spans="1:7" ht="12" customHeight="1">
      <c r="A10" s="66" t="s">
        <v>5</v>
      </c>
      <c r="B10" s="67"/>
      <c r="C10" s="67"/>
      <c r="D10" s="7"/>
      <c r="E10" s="6" t="s">
        <v>6</v>
      </c>
      <c r="F10" s="70"/>
      <c r="G10" s="108"/>
    </row>
    <row r="11" spans="1:7" ht="12" customHeight="1">
      <c r="A11" s="59" t="s">
        <v>7</v>
      </c>
      <c r="B11" s="171">
        <f>+B12+B13+B14+B15+B16+B17+B18</f>
        <v>196158895</v>
      </c>
      <c r="C11" s="171">
        <f>+C12+C13+C14+C15+C16+C17+C18</f>
        <v>124083784</v>
      </c>
      <c r="D11" s="134"/>
      <c r="E11" s="135" t="s">
        <v>8</v>
      </c>
      <c r="F11" s="133">
        <f>F12+F13+F14+F15+F16+F17+F18+F19+F20</f>
        <v>38475237</v>
      </c>
      <c r="G11" s="133">
        <v>105209458</v>
      </c>
    </row>
    <row r="12" spans="1:7" ht="12" customHeight="1">
      <c r="A12" s="59" t="s">
        <v>9</v>
      </c>
      <c r="B12" s="171">
        <v>0</v>
      </c>
      <c r="C12" s="133">
        <v>0</v>
      </c>
      <c r="D12" s="134"/>
      <c r="E12" s="176" t="s">
        <v>10</v>
      </c>
      <c r="F12" s="133">
        <v>0</v>
      </c>
      <c r="G12" s="133">
        <v>5562961</v>
      </c>
    </row>
    <row r="13" spans="1:7" ht="12" customHeight="1">
      <c r="A13" s="59" t="s">
        <v>11</v>
      </c>
      <c r="B13" s="171">
        <v>196158895</v>
      </c>
      <c r="C13" s="133">
        <v>124083784</v>
      </c>
      <c r="D13" s="134"/>
      <c r="E13" s="176" t="s">
        <v>12</v>
      </c>
      <c r="F13" s="133">
        <v>35767304</v>
      </c>
      <c r="G13" s="133">
        <v>72828902</v>
      </c>
    </row>
    <row r="14" spans="1:7" ht="12" customHeight="1">
      <c r="A14" s="59" t="s">
        <v>13</v>
      </c>
      <c r="B14" s="171">
        <v>0</v>
      </c>
      <c r="C14" s="133">
        <v>0</v>
      </c>
      <c r="D14" s="134"/>
      <c r="E14" s="176" t="s">
        <v>14</v>
      </c>
      <c r="F14" s="133">
        <v>0</v>
      </c>
      <c r="G14" s="133">
        <v>0</v>
      </c>
    </row>
    <row r="15" spans="1:7" ht="12" customHeight="1">
      <c r="A15" s="59" t="s">
        <v>15</v>
      </c>
      <c r="B15" s="171">
        <v>0</v>
      </c>
      <c r="C15" s="133">
        <v>0</v>
      </c>
      <c r="D15" s="134"/>
      <c r="E15" s="176" t="s">
        <v>16</v>
      </c>
      <c r="F15" s="133">
        <v>0</v>
      </c>
      <c r="G15" s="133">
        <v>0</v>
      </c>
    </row>
    <row r="16" spans="1:7" ht="12" customHeight="1">
      <c r="A16" s="59" t="s">
        <v>17</v>
      </c>
      <c r="B16" s="171">
        <v>0</v>
      </c>
      <c r="C16" s="133">
        <v>0</v>
      </c>
      <c r="D16" s="134"/>
      <c r="E16" s="176" t="s">
        <v>18</v>
      </c>
      <c r="F16" s="133">
        <v>0</v>
      </c>
      <c r="G16" s="133">
        <v>0</v>
      </c>
    </row>
    <row r="17" spans="1:7" ht="12" customHeight="1">
      <c r="A17" s="59" t="s">
        <v>19</v>
      </c>
      <c r="B17" s="171">
        <v>0</v>
      </c>
      <c r="C17" s="133">
        <v>0</v>
      </c>
      <c r="D17" s="134"/>
      <c r="E17" s="176" t="s">
        <v>20</v>
      </c>
      <c r="F17" s="133">
        <v>0</v>
      </c>
      <c r="G17" s="133">
        <v>0</v>
      </c>
    </row>
    <row r="18" spans="1:7" ht="12" customHeight="1">
      <c r="A18" s="59" t="s">
        <v>21</v>
      </c>
      <c r="B18" s="171">
        <v>0</v>
      </c>
      <c r="C18" s="133">
        <v>0</v>
      </c>
      <c r="D18" s="134"/>
      <c r="E18" s="176" t="s">
        <v>22</v>
      </c>
      <c r="F18" s="133">
        <v>2707933</v>
      </c>
      <c r="G18" s="133">
        <v>26817595</v>
      </c>
    </row>
    <row r="19" spans="1:7" ht="12" customHeight="1">
      <c r="A19" s="26" t="s">
        <v>23</v>
      </c>
      <c r="B19" s="133">
        <f>B20+B21+B22+B23+B24+B25+B26</f>
        <v>874576</v>
      </c>
      <c r="C19" s="133">
        <f>+C20+C21+C22+C23+C24+C25+C26</f>
        <v>442000</v>
      </c>
      <c r="D19" s="134"/>
      <c r="E19" s="176" t="s">
        <v>24</v>
      </c>
      <c r="F19" s="133">
        <v>0</v>
      </c>
      <c r="G19" s="133">
        <v>0</v>
      </c>
    </row>
    <row r="20" spans="1:8" ht="12" customHeight="1">
      <c r="A20" s="59" t="s">
        <v>25</v>
      </c>
      <c r="B20" s="171">
        <v>0</v>
      </c>
      <c r="C20" s="133">
        <v>0</v>
      </c>
      <c r="D20" s="134"/>
      <c r="E20" s="176" t="s">
        <v>26</v>
      </c>
      <c r="F20" s="133">
        <v>0</v>
      </c>
      <c r="G20" s="133">
        <v>0</v>
      </c>
      <c r="H20" s="174"/>
    </row>
    <row r="21" spans="1:7" ht="12" customHeight="1">
      <c r="A21" s="59" t="s">
        <v>27</v>
      </c>
      <c r="B21" s="171">
        <v>0</v>
      </c>
      <c r="C21" s="133">
        <v>0</v>
      </c>
      <c r="D21" s="134"/>
      <c r="E21" s="135" t="s">
        <v>28</v>
      </c>
      <c r="F21" s="133">
        <f>F22+F23+F24</f>
        <v>0</v>
      </c>
      <c r="G21" s="133">
        <f>G22+G23+G24</f>
        <v>0</v>
      </c>
    </row>
    <row r="22" spans="1:7" ht="12" customHeight="1">
      <c r="A22" s="59" t="s">
        <v>29</v>
      </c>
      <c r="B22" s="171">
        <v>874576</v>
      </c>
      <c r="C22" s="133">
        <v>442000</v>
      </c>
      <c r="D22" s="134"/>
      <c r="E22" s="135" t="s">
        <v>30</v>
      </c>
      <c r="F22" s="133">
        <v>0</v>
      </c>
      <c r="G22" s="133">
        <v>0</v>
      </c>
    </row>
    <row r="23" spans="1:7" ht="12" customHeight="1">
      <c r="A23" s="59" t="s">
        <v>31</v>
      </c>
      <c r="B23" s="171">
        <v>0</v>
      </c>
      <c r="C23" s="133">
        <v>0</v>
      </c>
      <c r="D23" s="134"/>
      <c r="E23" s="135" t="s">
        <v>32</v>
      </c>
      <c r="F23" s="133">
        <v>0</v>
      </c>
      <c r="G23" s="133">
        <v>0</v>
      </c>
    </row>
    <row r="24" spans="1:7" ht="12" customHeight="1">
      <c r="A24" s="59" t="s">
        <v>33</v>
      </c>
      <c r="B24" s="171">
        <v>0</v>
      </c>
      <c r="C24" s="133">
        <v>0</v>
      </c>
      <c r="D24" s="134"/>
      <c r="E24" s="135" t="s">
        <v>34</v>
      </c>
      <c r="F24" s="133">
        <v>0</v>
      </c>
      <c r="G24" s="133">
        <v>0</v>
      </c>
    </row>
    <row r="25" spans="1:7" ht="12" customHeight="1">
      <c r="A25" s="59" t="s">
        <v>35</v>
      </c>
      <c r="B25" s="171">
        <v>0</v>
      </c>
      <c r="C25" s="133">
        <v>0</v>
      </c>
      <c r="D25" s="134"/>
      <c r="E25" s="135" t="s">
        <v>36</v>
      </c>
      <c r="F25" s="133">
        <f>F26+F27</f>
        <v>0</v>
      </c>
      <c r="G25" s="133">
        <f>G26+G27</f>
        <v>0</v>
      </c>
    </row>
    <row r="26" spans="1:7" ht="12" customHeight="1">
      <c r="A26" s="59" t="s">
        <v>37</v>
      </c>
      <c r="B26" s="171">
        <v>0</v>
      </c>
      <c r="C26" s="133">
        <v>0</v>
      </c>
      <c r="D26" s="134"/>
      <c r="E26" s="135" t="s">
        <v>38</v>
      </c>
      <c r="F26" s="133">
        <v>0</v>
      </c>
      <c r="G26" s="133">
        <v>0</v>
      </c>
    </row>
    <row r="27" spans="1:7" ht="12" customHeight="1">
      <c r="A27" s="59" t="s">
        <v>39</v>
      </c>
      <c r="B27" s="171">
        <f>B28+B29+B30+B31+B32</f>
        <v>0</v>
      </c>
      <c r="C27" s="133">
        <f>C28+C29+C30+C31+C32</f>
        <v>0</v>
      </c>
      <c r="D27" s="134"/>
      <c r="E27" s="135" t="s">
        <v>40</v>
      </c>
      <c r="F27" s="133">
        <v>0</v>
      </c>
      <c r="G27" s="133">
        <v>0</v>
      </c>
    </row>
    <row r="28" spans="1:7" ht="15" customHeight="1">
      <c r="A28" s="59" t="s">
        <v>41</v>
      </c>
      <c r="B28" s="171">
        <v>0</v>
      </c>
      <c r="C28" s="133">
        <v>0</v>
      </c>
      <c r="D28" s="134"/>
      <c r="E28" s="135" t="s">
        <v>42</v>
      </c>
      <c r="F28" s="133">
        <v>0</v>
      </c>
      <c r="G28" s="133">
        <v>0</v>
      </c>
    </row>
    <row r="29" spans="1:7" ht="15" customHeight="1">
      <c r="A29" s="59" t="s">
        <v>43</v>
      </c>
      <c r="B29" s="171">
        <v>0</v>
      </c>
      <c r="C29" s="133">
        <v>0</v>
      </c>
      <c r="D29" s="134"/>
      <c r="E29" s="135" t="s">
        <v>44</v>
      </c>
      <c r="F29" s="133">
        <f>F30+F31+F32</f>
        <v>0</v>
      </c>
      <c r="G29" s="133">
        <f>G30+G31+G32</f>
        <v>0</v>
      </c>
    </row>
    <row r="30" spans="1:7" ht="12" customHeight="1">
      <c r="A30" s="59" t="s">
        <v>45</v>
      </c>
      <c r="B30" s="171">
        <v>0</v>
      </c>
      <c r="C30" s="133">
        <v>0</v>
      </c>
      <c r="D30" s="134"/>
      <c r="E30" s="135" t="s">
        <v>46</v>
      </c>
      <c r="F30" s="133">
        <v>0</v>
      </c>
      <c r="G30" s="133">
        <v>0</v>
      </c>
    </row>
    <row r="31" spans="1:7" ht="12" customHeight="1">
      <c r="A31" s="59" t="s">
        <v>47</v>
      </c>
      <c r="B31" s="171">
        <v>0</v>
      </c>
      <c r="C31" s="133">
        <v>0</v>
      </c>
      <c r="D31" s="134"/>
      <c r="E31" s="135" t="s">
        <v>48</v>
      </c>
      <c r="F31" s="133">
        <v>0</v>
      </c>
      <c r="G31" s="133">
        <v>0</v>
      </c>
    </row>
    <row r="32" spans="1:7" ht="12" customHeight="1">
      <c r="A32" s="59" t="s">
        <v>49</v>
      </c>
      <c r="B32" s="171">
        <v>0</v>
      </c>
      <c r="C32" s="133">
        <v>0</v>
      </c>
      <c r="D32" s="134"/>
      <c r="E32" s="135" t="s">
        <v>50</v>
      </c>
      <c r="F32" s="133">
        <v>0</v>
      </c>
      <c r="G32" s="133">
        <v>0</v>
      </c>
    </row>
    <row r="33" spans="1:7" ht="12" customHeight="1">
      <c r="A33" s="59" t="s">
        <v>51</v>
      </c>
      <c r="B33" s="171">
        <v>0</v>
      </c>
      <c r="C33" s="133">
        <v>0</v>
      </c>
      <c r="D33" s="134"/>
      <c r="E33" s="135" t="s">
        <v>52</v>
      </c>
      <c r="F33" s="133">
        <f>F34+F35+F36+F37+F38+F39</f>
        <v>0</v>
      </c>
      <c r="G33" s="133">
        <f>G34+G35+G36+G37+G38+G39</f>
        <v>0</v>
      </c>
    </row>
    <row r="34" spans="1:7" ht="12" customHeight="1">
      <c r="A34" s="59" t="s">
        <v>53</v>
      </c>
      <c r="B34" s="171">
        <v>0</v>
      </c>
      <c r="C34" s="133">
        <v>0</v>
      </c>
      <c r="D34" s="134"/>
      <c r="E34" s="135" t="s">
        <v>54</v>
      </c>
      <c r="F34" s="133">
        <v>0</v>
      </c>
      <c r="G34" s="133">
        <v>0</v>
      </c>
    </row>
    <row r="35" spans="1:7" ht="12" customHeight="1">
      <c r="A35" s="59" t="s">
        <v>55</v>
      </c>
      <c r="B35" s="171">
        <v>0</v>
      </c>
      <c r="C35" s="133">
        <v>0</v>
      </c>
      <c r="D35" s="134"/>
      <c r="E35" s="135" t="s">
        <v>56</v>
      </c>
      <c r="F35" s="133">
        <v>0</v>
      </c>
      <c r="G35" s="133">
        <v>0</v>
      </c>
    </row>
    <row r="36" spans="1:7" ht="12" customHeight="1">
      <c r="A36" s="59" t="s">
        <v>57</v>
      </c>
      <c r="B36" s="171">
        <v>0</v>
      </c>
      <c r="C36" s="133">
        <v>0</v>
      </c>
      <c r="D36" s="134"/>
      <c r="E36" s="135" t="s">
        <v>58</v>
      </c>
      <c r="F36" s="133">
        <v>0</v>
      </c>
      <c r="G36" s="133">
        <v>0</v>
      </c>
    </row>
    <row r="37" spans="1:7" ht="12" customHeight="1">
      <c r="A37" s="59" t="s">
        <v>59</v>
      </c>
      <c r="B37" s="171">
        <v>0</v>
      </c>
      <c r="C37" s="133">
        <v>0</v>
      </c>
      <c r="D37" s="134"/>
      <c r="E37" s="135" t="s">
        <v>60</v>
      </c>
      <c r="F37" s="133">
        <v>0</v>
      </c>
      <c r="G37" s="133">
        <v>0</v>
      </c>
    </row>
    <row r="38" spans="1:7" ht="12" customHeight="1">
      <c r="A38" s="59" t="s">
        <v>61</v>
      </c>
      <c r="B38" s="171">
        <v>0</v>
      </c>
      <c r="C38" s="133">
        <v>0</v>
      </c>
      <c r="D38" s="134"/>
      <c r="E38" s="135" t="s">
        <v>62</v>
      </c>
      <c r="F38" s="133">
        <v>0</v>
      </c>
      <c r="G38" s="133">
        <v>0</v>
      </c>
    </row>
    <row r="39" spans="1:7" ht="12" customHeight="1">
      <c r="A39" s="59" t="s">
        <v>63</v>
      </c>
      <c r="B39" s="171">
        <v>0</v>
      </c>
      <c r="C39" s="133">
        <v>0</v>
      </c>
      <c r="D39" s="134"/>
      <c r="E39" s="135" t="s">
        <v>64</v>
      </c>
      <c r="F39" s="133">
        <v>0</v>
      </c>
      <c r="G39" s="133">
        <v>0</v>
      </c>
    </row>
    <row r="40" spans="1:7" ht="12" customHeight="1">
      <c r="A40" s="59" t="s">
        <v>65</v>
      </c>
      <c r="B40" s="171">
        <f>B41+B42</f>
        <v>0</v>
      </c>
      <c r="C40" s="133">
        <f>C41+C42</f>
        <v>0</v>
      </c>
      <c r="D40" s="134"/>
      <c r="E40" s="135" t="s">
        <v>66</v>
      </c>
      <c r="F40" s="133">
        <f>F41+F42+F43</f>
        <v>0</v>
      </c>
      <c r="G40" s="133">
        <f>G41+G42+G43</f>
        <v>0</v>
      </c>
    </row>
    <row r="41" spans="1:7" ht="15" customHeight="1">
      <c r="A41" s="59" t="s">
        <v>67</v>
      </c>
      <c r="B41" s="171">
        <v>0</v>
      </c>
      <c r="C41" s="133">
        <v>0</v>
      </c>
      <c r="D41" s="134"/>
      <c r="E41" s="135" t="s">
        <v>68</v>
      </c>
      <c r="F41" s="133">
        <v>0</v>
      </c>
      <c r="G41" s="133">
        <v>0</v>
      </c>
    </row>
    <row r="42" spans="1:7" ht="12" customHeight="1">
      <c r="A42" s="59" t="s">
        <v>69</v>
      </c>
      <c r="B42" s="171">
        <v>0</v>
      </c>
      <c r="C42" s="133">
        <v>0</v>
      </c>
      <c r="D42" s="134"/>
      <c r="E42" s="135" t="s">
        <v>70</v>
      </c>
      <c r="F42" s="133">
        <v>0</v>
      </c>
      <c r="G42" s="133">
        <v>0</v>
      </c>
    </row>
    <row r="43" spans="1:7" ht="12" customHeight="1">
      <c r="A43" s="59" t="s">
        <v>71</v>
      </c>
      <c r="B43" s="171">
        <f>B44+B45+B46+B47</f>
        <v>0</v>
      </c>
      <c r="C43" s="133">
        <f>C44+C45+C46+C47</f>
        <v>0</v>
      </c>
      <c r="D43" s="134"/>
      <c r="E43" s="135" t="s">
        <v>72</v>
      </c>
      <c r="F43" s="133">
        <v>0</v>
      </c>
      <c r="G43" s="133">
        <v>0</v>
      </c>
    </row>
    <row r="44" spans="1:7" ht="12" customHeight="1">
      <c r="A44" s="59" t="s">
        <v>73</v>
      </c>
      <c r="B44" s="171">
        <v>0</v>
      </c>
      <c r="C44" s="133">
        <v>0</v>
      </c>
      <c r="D44" s="134"/>
      <c r="E44" s="135" t="s">
        <v>74</v>
      </c>
      <c r="F44" s="133">
        <f>F45+F46+F47</f>
        <v>0</v>
      </c>
      <c r="G44" s="133">
        <f>G45+G46+G47</f>
        <v>0</v>
      </c>
    </row>
    <row r="45" spans="1:7" ht="12" customHeight="1">
      <c r="A45" s="59" t="s">
        <v>75</v>
      </c>
      <c r="B45" s="171">
        <v>0</v>
      </c>
      <c r="C45" s="133">
        <v>0</v>
      </c>
      <c r="D45" s="134"/>
      <c r="E45" s="135" t="s">
        <v>76</v>
      </c>
      <c r="F45" s="133">
        <v>0</v>
      </c>
      <c r="G45" s="133">
        <v>0</v>
      </c>
    </row>
    <row r="46" spans="1:7" ht="12" customHeight="1">
      <c r="A46" s="59" t="s">
        <v>77</v>
      </c>
      <c r="B46" s="171">
        <v>0</v>
      </c>
      <c r="C46" s="133">
        <v>0</v>
      </c>
      <c r="D46" s="134"/>
      <c r="E46" s="135" t="s">
        <v>78</v>
      </c>
      <c r="F46" s="133">
        <v>0</v>
      </c>
      <c r="G46" s="133">
        <v>0</v>
      </c>
    </row>
    <row r="47" spans="1:7" ht="12" customHeight="1">
      <c r="A47" s="59" t="s">
        <v>79</v>
      </c>
      <c r="B47" s="171">
        <v>0</v>
      </c>
      <c r="C47" s="133">
        <v>0</v>
      </c>
      <c r="D47" s="134"/>
      <c r="E47" s="135" t="s">
        <v>80</v>
      </c>
      <c r="F47" s="133">
        <v>0</v>
      </c>
      <c r="G47" s="133">
        <v>0</v>
      </c>
    </row>
    <row r="48" spans="1:7" ht="12" customHeight="1">
      <c r="A48" s="59"/>
      <c r="B48" s="172"/>
      <c r="C48" s="136"/>
      <c r="D48" s="134"/>
      <c r="E48" s="135"/>
      <c r="F48" s="137"/>
      <c r="G48" s="137"/>
    </row>
    <row r="49" spans="1:7" ht="12" customHeight="1">
      <c r="A49" s="22" t="s">
        <v>81</v>
      </c>
      <c r="B49" s="172">
        <f>B11+B19+B27+B33+B39+B40+B43</f>
        <v>197033471</v>
      </c>
      <c r="C49" s="136">
        <f>C11+C19+C27+C33+C39+C40+C43</f>
        <v>124525784</v>
      </c>
      <c r="D49" s="134"/>
      <c r="E49" s="138" t="s">
        <v>82</v>
      </c>
      <c r="F49" s="137">
        <f>F11+F21+F25+F28+F29+F33+F40+F44</f>
        <v>38475237</v>
      </c>
      <c r="G49" s="137">
        <f>G11+G21+G25+G28+G29+G33+G40+G44</f>
        <v>105209458</v>
      </c>
    </row>
    <row r="50" spans="1:7" ht="9.75" customHeight="1" thickBot="1">
      <c r="A50" s="139"/>
      <c r="B50" s="173"/>
      <c r="C50" s="140"/>
      <c r="D50" s="141"/>
      <c r="E50" s="142"/>
      <c r="F50" s="143"/>
      <c r="G50" s="143"/>
    </row>
    <row r="51" spans="1:7" ht="12" customHeight="1">
      <c r="A51" s="144" t="s">
        <v>83</v>
      </c>
      <c r="B51" s="145"/>
      <c r="C51" s="145"/>
      <c r="D51" s="146"/>
      <c r="E51" s="147" t="s">
        <v>84</v>
      </c>
      <c r="F51" s="145"/>
      <c r="G51" s="145"/>
    </row>
    <row r="52" spans="1:7" ht="12" customHeight="1">
      <c r="A52" s="59" t="s">
        <v>85</v>
      </c>
      <c r="B52" s="133">
        <v>0</v>
      </c>
      <c r="C52" s="133">
        <v>0</v>
      </c>
      <c r="D52" s="134"/>
      <c r="E52" s="135" t="s">
        <v>86</v>
      </c>
      <c r="F52" s="133">
        <v>0</v>
      </c>
      <c r="G52" s="133">
        <v>0</v>
      </c>
    </row>
    <row r="53" spans="1:7" ht="12" customHeight="1">
      <c r="A53" s="59" t="s">
        <v>87</v>
      </c>
      <c r="B53" s="133">
        <v>0</v>
      </c>
      <c r="C53" s="133">
        <v>0</v>
      </c>
      <c r="D53" s="134"/>
      <c r="E53" s="135" t="s">
        <v>88</v>
      </c>
      <c r="F53" s="133">
        <v>0</v>
      </c>
      <c r="G53" s="133">
        <v>0</v>
      </c>
    </row>
    <row r="54" spans="1:7" ht="12" customHeight="1">
      <c r="A54" s="59" t="s">
        <v>89</v>
      </c>
      <c r="B54" s="136">
        <f>'[1]Page1'!$P$60</f>
        <v>444159847</v>
      </c>
      <c r="C54" s="136">
        <v>444159847</v>
      </c>
      <c r="D54" s="134"/>
      <c r="E54" s="135" t="s">
        <v>90</v>
      </c>
      <c r="F54" s="133">
        <v>0</v>
      </c>
      <c r="G54" s="133">
        <v>0</v>
      </c>
    </row>
    <row r="55" spans="1:7" ht="12" customHeight="1">
      <c r="A55" s="59" t="s">
        <v>91</v>
      </c>
      <c r="B55" s="136">
        <v>163733401</v>
      </c>
      <c r="C55" s="136">
        <v>163730965</v>
      </c>
      <c r="D55" s="134"/>
      <c r="E55" s="135" t="s">
        <v>92</v>
      </c>
      <c r="F55" s="133">
        <v>0</v>
      </c>
      <c r="G55" s="133">
        <v>0</v>
      </c>
    </row>
    <row r="56" spans="1:7" ht="12" customHeight="1">
      <c r="A56" s="59" t="s">
        <v>93</v>
      </c>
      <c r="B56" s="136">
        <v>330350</v>
      </c>
      <c r="C56" s="136">
        <v>330350</v>
      </c>
      <c r="D56" s="148"/>
      <c r="E56" s="135" t="s">
        <v>94</v>
      </c>
      <c r="F56" s="133">
        <v>0</v>
      </c>
      <c r="G56" s="133">
        <v>0</v>
      </c>
    </row>
    <row r="57" spans="1:7" ht="12" customHeight="1">
      <c r="A57" s="59" t="s">
        <v>95</v>
      </c>
      <c r="B57" s="133">
        <v>0</v>
      </c>
      <c r="C57" s="133">
        <v>0</v>
      </c>
      <c r="D57" s="149"/>
      <c r="E57" s="135" t="s">
        <v>96</v>
      </c>
      <c r="F57" s="133">
        <v>0</v>
      </c>
      <c r="G57" s="133">
        <v>0</v>
      </c>
    </row>
    <row r="58" spans="1:7" ht="12" customHeight="1">
      <c r="A58" s="59" t="s">
        <v>97</v>
      </c>
      <c r="B58" s="133">
        <v>0</v>
      </c>
      <c r="C58" s="133">
        <v>0</v>
      </c>
      <c r="D58" s="149"/>
      <c r="E58" s="138"/>
      <c r="F58" s="133"/>
      <c r="G58" s="133"/>
    </row>
    <row r="59" spans="1:7" ht="12" customHeight="1">
      <c r="A59" s="59" t="s">
        <v>98</v>
      </c>
      <c r="B59" s="133">
        <v>0</v>
      </c>
      <c r="C59" s="133">
        <v>0</v>
      </c>
      <c r="D59" s="149"/>
      <c r="E59" s="138" t="s">
        <v>99</v>
      </c>
      <c r="F59" s="133">
        <f>F52+F53+F54+F55+F56+F57</f>
        <v>0</v>
      </c>
      <c r="G59" s="133">
        <f>G52+G53+G54+G55+G56+G57</f>
        <v>0</v>
      </c>
    </row>
    <row r="60" spans="1:7" ht="12" customHeight="1">
      <c r="A60" s="59" t="s">
        <v>100</v>
      </c>
      <c r="B60" s="133">
        <v>0</v>
      </c>
      <c r="C60" s="133">
        <v>0</v>
      </c>
      <c r="D60" s="134"/>
      <c r="E60" s="23"/>
      <c r="F60" s="133"/>
      <c r="G60" s="133"/>
    </row>
    <row r="61" spans="1:7" ht="12" customHeight="1">
      <c r="A61" s="59"/>
      <c r="B61" s="136"/>
      <c r="C61" s="136"/>
      <c r="D61" s="134"/>
      <c r="E61" s="138" t="s">
        <v>101</v>
      </c>
      <c r="F61" s="96">
        <f>F49+F59</f>
        <v>38475237</v>
      </c>
      <c r="G61" s="96">
        <f>G49+G59</f>
        <v>105209458</v>
      </c>
    </row>
    <row r="62" spans="1:7" ht="12" customHeight="1">
      <c r="A62" s="22" t="s">
        <v>102</v>
      </c>
      <c r="B62" s="136">
        <f>B52+B53+B54+B55+B56+B57+B58+B59+B60</f>
        <v>608223598</v>
      </c>
      <c r="C62" s="136">
        <f>C52+C53+C54+C55+C56+C57+C58+C59+C60</f>
        <v>608221162</v>
      </c>
      <c r="D62" s="134"/>
      <c r="E62" s="135"/>
      <c r="F62" s="96"/>
      <c r="G62" s="96"/>
    </row>
    <row r="63" spans="1:7" ht="12" customHeight="1">
      <c r="A63" s="59"/>
      <c r="B63" s="150"/>
      <c r="C63" s="150"/>
      <c r="D63" s="149"/>
      <c r="E63" s="138" t="s">
        <v>103</v>
      </c>
      <c r="F63" s="96"/>
      <c r="G63" s="96"/>
    </row>
    <row r="64" spans="1:7" ht="12" customHeight="1">
      <c r="A64" s="22" t="s">
        <v>104</v>
      </c>
      <c r="B64" s="150">
        <f>B49+B62</f>
        <v>805257069</v>
      </c>
      <c r="C64" s="150">
        <f>C49+C62</f>
        <v>732746946</v>
      </c>
      <c r="D64" s="134"/>
      <c r="E64" s="138"/>
      <c r="F64" s="96"/>
      <c r="G64" s="96"/>
    </row>
    <row r="65" spans="1:7" ht="12" customHeight="1">
      <c r="A65" s="59"/>
      <c r="B65" s="150"/>
      <c r="C65" s="150"/>
      <c r="D65" s="134"/>
      <c r="E65" s="138" t="s">
        <v>105</v>
      </c>
      <c r="F65" s="133">
        <f>F66+F67+F68</f>
        <v>577035241</v>
      </c>
      <c r="G65" s="133">
        <f>G66+G67+G68</f>
        <v>577035241</v>
      </c>
    </row>
    <row r="66" spans="1:7" ht="12" customHeight="1">
      <c r="A66" s="59"/>
      <c r="B66" s="150"/>
      <c r="C66" s="150"/>
      <c r="D66" s="134"/>
      <c r="E66" s="135" t="s">
        <v>106</v>
      </c>
      <c r="F66" s="133">
        <f>'[1]Page1'!$Q$262</f>
        <v>577035241</v>
      </c>
      <c r="G66" s="133">
        <v>577035241</v>
      </c>
    </row>
    <row r="67" spans="1:7" ht="12" customHeight="1">
      <c r="A67" s="59"/>
      <c r="B67" s="150"/>
      <c r="C67" s="150"/>
      <c r="D67" s="134"/>
      <c r="E67" s="135" t="s">
        <v>107</v>
      </c>
      <c r="F67" s="133">
        <v>0</v>
      </c>
      <c r="G67" s="133">
        <v>0</v>
      </c>
    </row>
    <row r="68" spans="1:7" ht="12" customHeight="1">
      <c r="A68" s="59"/>
      <c r="B68" s="150"/>
      <c r="C68" s="150"/>
      <c r="D68" s="134"/>
      <c r="E68" s="135" t="s">
        <v>108</v>
      </c>
      <c r="F68" s="133">
        <v>0</v>
      </c>
      <c r="G68" s="133">
        <v>0</v>
      </c>
    </row>
    <row r="69" spans="1:7" ht="12" customHeight="1">
      <c r="A69" s="59"/>
      <c r="B69" s="150"/>
      <c r="C69" s="150"/>
      <c r="D69" s="134"/>
      <c r="E69" s="135"/>
      <c r="F69" s="133"/>
      <c r="G69" s="133"/>
    </row>
    <row r="70" spans="1:7" ht="12" customHeight="1">
      <c r="A70" s="59"/>
      <c r="B70" s="150"/>
      <c r="C70" s="150"/>
      <c r="D70" s="134"/>
      <c r="E70" s="138" t="s">
        <v>109</v>
      </c>
      <c r="F70" s="133">
        <f>F71+F72+F73+F74+F75</f>
        <v>189746591</v>
      </c>
      <c r="G70" s="133">
        <f>G71+G72+G73+G74+G75</f>
        <v>50502247</v>
      </c>
    </row>
    <row r="71" spans="1:8" ht="12" customHeight="1">
      <c r="A71" s="59"/>
      <c r="B71" s="150"/>
      <c r="C71" s="150"/>
      <c r="D71" s="134"/>
      <c r="E71" s="135" t="s">
        <v>110</v>
      </c>
      <c r="F71" s="133">
        <v>111813153</v>
      </c>
      <c r="G71" s="133">
        <v>32875733</v>
      </c>
      <c r="H71" s="95"/>
    </row>
    <row r="72" spans="1:7" ht="12" customHeight="1">
      <c r="A72" s="59"/>
      <c r="B72" s="150"/>
      <c r="C72" s="150"/>
      <c r="D72" s="134"/>
      <c r="E72" s="135" t="s">
        <v>111</v>
      </c>
      <c r="F72" s="133">
        <v>77933438</v>
      </c>
      <c r="G72" s="133">
        <v>-137538676</v>
      </c>
    </row>
    <row r="73" spans="1:7" ht="12" customHeight="1">
      <c r="A73" s="59"/>
      <c r="B73" s="150"/>
      <c r="C73" s="150"/>
      <c r="D73" s="134"/>
      <c r="E73" s="135" t="s">
        <v>112</v>
      </c>
      <c r="F73" s="133">
        <v>0</v>
      </c>
      <c r="G73" s="133">
        <v>0</v>
      </c>
    </row>
    <row r="74" spans="1:7" ht="12" customHeight="1">
      <c r="A74" s="59"/>
      <c r="B74" s="150"/>
      <c r="C74" s="150"/>
      <c r="D74" s="134"/>
      <c r="E74" s="135" t="s">
        <v>113</v>
      </c>
      <c r="F74" s="133">
        <v>0</v>
      </c>
      <c r="G74" s="133">
        <v>0</v>
      </c>
    </row>
    <row r="75" spans="1:7" ht="12" customHeight="1">
      <c r="A75" s="59"/>
      <c r="B75" s="150"/>
      <c r="C75" s="150"/>
      <c r="D75" s="134"/>
      <c r="E75" s="135" t="s">
        <v>114</v>
      </c>
      <c r="F75" s="133">
        <v>0</v>
      </c>
      <c r="G75" s="133">
        <v>155165190</v>
      </c>
    </row>
    <row r="76" spans="1:7" ht="12" customHeight="1">
      <c r="A76" s="59"/>
      <c r="B76" s="150"/>
      <c r="C76" s="150"/>
      <c r="D76" s="134"/>
      <c r="E76" s="135"/>
      <c r="F76" s="136"/>
      <c r="G76" s="136"/>
    </row>
    <row r="77" spans="1:7" ht="12" customHeight="1">
      <c r="A77" s="59"/>
      <c r="B77" s="150"/>
      <c r="C77" s="150"/>
      <c r="D77" s="134"/>
      <c r="E77" s="138" t="s">
        <v>115</v>
      </c>
      <c r="F77" s="112">
        <f>F78+F79</f>
        <v>0</v>
      </c>
      <c r="G77" s="112">
        <f>G78+G79</f>
        <v>0</v>
      </c>
    </row>
    <row r="78" spans="1:7" ht="12" customHeight="1">
      <c r="A78" s="59"/>
      <c r="B78" s="150"/>
      <c r="C78" s="150"/>
      <c r="D78" s="134"/>
      <c r="E78" s="135" t="s">
        <v>116</v>
      </c>
      <c r="F78" s="136"/>
      <c r="G78" s="136"/>
    </row>
    <row r="79" spans="1:7" ht="12" customHeight="1">
      <c r="A79" s="59"/>
      <c r="B79" s="150"/>
      <c r="C79" s="150"/>
      <c r="D79" s="134"/>
      <c r="E79" s="135" t="s">
        <v>117</v>
      </c>
      <c r="F79" s="136"/>
      <c r="G79" s="136"/>
    </row>
    <row r="80" spans="1:7" ht="12" customHeight="1">
      <c r="A80" s="59"/>
      <c r="B80" s="150"/>
      <c r="C80" s="150"/>
      <c r="D80" s="134"/>
      <c r="E80" s="135"/>
      <c r="F80" s="136"/>
      <c r="G80" s="136"/>
    </row>
    <row r="81" spans="1:7" ht="12" customHeight="1">
      <c r="A81" s="59"/>
      <c r="B81" s="150"/>
      <c r="C81" s="150"/>
      <c r="D81" s="134"/>
      <c r="E81" s="138" t="s">
        <v>118</v>
      </c>
      <c r="F81" s="136">
        <f>F65+F70+F77</f>
        <v>766781832</v>
      </c>
      <c r="G81" s="136">
        <f>G65+G70+G77</f>
        <v>627537488</v>
      </c>
    </row>
    <row r="82" spans="1:7" ht="12" customHeight="1">
      <c r="A82" s="59"/>
      <c r="B82" s="150"/>
      <c r="C82" s="150"/>
      <c r="D82" s="134"/>
      <c r="E82" s="135"/>
      <c r="F82" s="136"/>
      <c r="G82" s="136"/>
    </row>
    <row r="83" spans="1:8" ht="12" customHeight="1">
      <c r="A83" s="59"/>
      <c r="B83" s="150"/>
      <c r="C83" s="150"/>
      <c r="D83" s="134"/>
      <c r="E83" s="138" t="s">
        <v>119</v>
      </c>
      <c r="F83" s="136">
        <f>F61+F81</f>
        <v>805257069</v>
      </c>
      <c r="G83" s="136">
        <f>G61+G81</f>
        <v>732746946</v>
      </c>
      <c r="H83" s="95">
        <f>+F83-B64</f>
        <v>0</v>
      </c>
    </row>
    <row r="84" spans="1:7" ht="12" customHeight="1">
      <c r="A84" s="9"/>
      <c r="B84" s="109"/>
      <c r="C84" s="109"/>
      <c r="D84" s="7"/>
      <c r="E84" s="8"/>
      <c r="F84" s="107"/>
      <c r="G84" s="107"/>
    </row>
    <row r="85" spans="1:7" ht="15.75" thickBot="1">
      <c r="A85" s="14"/>
      <c r="B85" s="110"/>
      <c r="C85" s="110"/>
      <c r="D85" s="11"/>
      <c r="E85" s="10"/>
      <c r="F85" s="68"/>
      <c r="G85" s="68"/>
    </row>
    <row r="86" spans="1:7" ht="15">
      <c r="A86" s="222"/>
      <c r="B86" s="223"/>
      <c r="C86" s="223"/>
      <c r="D86" s="222"/>
      <c r="E86" s="222"/>
      <c r="F86" s="224"/>
      <c r="G86" s="224"/>
    </row>
    <row r="87" spans="1:7" ht="15">
      <c r="A87" s="222"/>
      <c r="B87" s="223"/>
      <c r="C87" s="223"/>
      <c r="D87" s="222"/>
      <c r="E87" s="222"/>
      <c r="F87" s="224"/>
      <c r="G87" s="224"/>
    </row>
    <row r="88" ht="15">
      <c r="F88" s="77"/>
    </row>
    <row r="89" spans="1:6" ht="15">
      <c r="A89" s="126"/>
      <c r="B89" s="126"/>
      <c r="C89" s="126"/>
      <c r="D89" s="126"/>
      <c r="E89" s="126"/>
      <c r="F89" s="127"/>
    </row>
    <row r="90" spans="1:6" ht="15">
      <c r="A90" s="129"/>
      <c r="B90" s="129"/>
      <c r="C90" s="129"/>
      <c r="D90" s="129"/>
      <c r="E90" s="129"/>
      <c r="F90" s="128"/>
    </row>
  </sheetData>
  <sheetProtection/>
  <mergeCells count="5">
    <mergeCell ref="A4:G4"/>
    <mergeCell ref="A5:G5"/>
    <mergeCell ref="A6:G6"/>
    <mergeCell ref="A7:G7"/>
    <mergeCell ref="A1:G1"/>
  </mergeCells>
  <printOptions horizontalCentered="1"/>
  <pageMargins left="0.3937007874015748" right="0.5118110236220472" top="1.062992125984252" bottom="1.062992125984252" header="0.31496062992125984" footer="0.31496062992125984"/>
  <pageSetup fitToHeight="2" horizontalDpi="300" verticalDpi="3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36.00390625" style="0" customWidth="1"/>
  </cols>
  <sheetData>
    <row r="1" spans="1:7" ht="15">
      <c r="A1" s="184" t="s">
        <v>469</v>
      </c>
      <c r="B1" s="183"/>
      <c r="C1" s="183"/>
      <c r="D1" s="183"/>
      <c r="E1" s="183"/>
      <c r="F1" s="183"/>
      <c r="G1" s="183"/>
    </row>
    <row r="2" spans="1:7" ht="15.75" thickBot="1">
      <c r="A2" s="183"/>
      <c r="B2" s="183"/>
      <c r="C2" s="183"/>
      <c r="D2" s="183"/>
      <c r="E2" s="183"/>
      <c r="F2" s="183"/>
      <c r="G2" s="183"/>
    </row>
    <row r="3" spans="1:8" ht="15">
      <c r="A3" s="271" t="s">
        <v>441</v>
      </c>
      <c r="B3" s="272"/>
      <c r="C3" s="272"/>
      <c r="D3" s="272"/>
      <c r="E3" s="272"/>
      <c r="F3" s="272"/>
      <c r="G3" s="273"/>
      <c r="H3" s="185"/>
    </row>
    <row r="4" spans="1:8" ht="10.5" customHeight="1">
      <c r="A4" s="326" t="s">
        <v>470</v>
      </c>
      <c r="B4" s="327"/>
      <c r="C4" s="327"/>
      <c r="D4" s="327"/>
      <c r="E4" s="327"/>
      <c r="F4" s="327"/>
      <c r="G4" s="328"/>
      <c r="H4" s="185"/>
    </row>
    <row r="5" spans="1:8" ht="9" customHeight="1">
      <c r="A5" s="326" t="s">
        <v>1</v>
      </c>
      <c r="B5" s="327"/>
      <c r="C5" s="327"/>
      <c r="D5" s="327"/>
      <c r="E5" s="327"/>
      <c r="F5" s="327"/>
      <c r="G5" s="328"/>
      <c r="H5" s="185"/>
    </row>
    <row r="6" spans="1:8" ht="9.75" customHeight="1" thickBot="1">
      <c r="A6" s="329" t="s">
        <v>471</v>
      </c>
      <c r="B6" s="330"/>
      <c r="C6" s="330"/>
      <c r="D6" s="330"/>
      <c r="E6" s="330"/>
      <c r="F6" s="330"/>
      <c r="G6" s="331"/>
      <c r="H6" s="185"/>
    </row>
    <row r="7" spans="1:8" ht="16.5">
      <c r="A7" s="321" t="s">
        <v>472</v>
      </c>
      <c r="B7" s="182" t="s">
        <v>473</v>
      </c>
      <c r="C7" s="323" t="s">
        <v>474</v>
      </c>
      <c r="D7" s="323" t="s">
        <v>475</v>
      </c>
      <c r="E7" s="323" t="s">
        <v>476</v>
      </c>
      <c r="F7" s="323" t="s">
        <v>477</v>
      </c>
      <c r="G7" s="323" t="s">
        <v>478</v>
      </c>
      <c r="H7" s="394"/>
    </row>
    <row r="8" spans="1:8" ht="17.25" thickBot="1">
      <c r="A8" s="322"/>
      <c r="B8" s="177" t="s">
        <v>479</v>
      </c>
      <c r="C8" s="324"/>
      <c r="D8" s="324"/>
      <c r="E8" s="324"/>
      <c r="F8" s="324"/>
      <c r="G8" s="324"/>
      <c r="H8" s="394"/>
    </row>
    <row r="9" spans="1:8" ht="15" customHeight="1">
      <c r="A9" s="186"/>
      <c r="B9" s="187" t="s">
        <v>480</v>
      </c>
      <c r="C9" s="187"/>
      <c r="D9" s="187"/>
      <c r="E9" s="187"/>
      <c r="F9" s="187"/>
      <c r="G9" s="187"/>
      <c r="H9" s="188"/>
    </row>
    <row r="10" spans="1:8" ht="15" customHeight="1">
      <c r="A10" s="189" t="s">
        <v>481</v>
      </c>
      <c r="B10" s="187"/>
      <c r="C10" s="187"/>
      <c r="D10" s="187"/>
      <c r="E10" s="187"/>
      <c r="F10" s="187"/>
      <c r="G10" s="187"/>
      <c r="H10" s="188"/>
    </row>
    <row r="11" spans="1:8" ht="15" customHeight="1">
      <c r="A11" s="190" t="s">
        <v>482</v>
      </c>
      <c r="B11" s="187"/>
      <c r="C11" s="187"/>
      <c r="D11" s="187"/>
      <c r="E11" s="187"/>
      <c r="F11" s="187"/>
      <c r="G11" s="187"/>
      <c r="H11" s="188"/>
    </row>
    <row r="12" spans="1:8" ht="15" customHeight="1">
      <c r="A12" s="190" t="s">
        <v>483</v>
      </c>
      <c r="B12" s="187"/>
      <c r="C12" s="187"/>
      <c r="D12" s="187"/>
      <c r="E12" s="187"/>
      <c r="F12" s="187"/>
      <c r="G12" s="187"/>
      <c r="H12" s="188"/>
    </row>
    <row r="13" spans="1:8" ht="15" customHeight="1">
      <c r="A13" s="190" t="s">
        <v>484</v>
      </c>
      <c r="B13" s="187"/>
      <c r="C13" s="187"/>
      <c r="D13" s="187"/>
      <c r="E13" s="187"/>
      <c r="F13" s="187"/>
      <c r="G13" s="187"/>
      <c r="H13" s="188"/>
    </row>
    <row r="14" spans="1:8" ht="15" customHeight="1">
      <c r="A14" s="190" t="s">
        <v>485</v>
      </c>
      <c r="B14" s="187"/>
      <c r="C14" s="187"/>
      <c r="D14" s="187"/>
      <c r="E14" s="187"/>
      <c r="F14" s="187"/>
      <c r="G14" s="187"/>
      <c r="H14" s="188"/>
    </row>
    <row r="15" spans="1:8" ht="15" customHeight="1">
      <c r="A15" s="190" t="s">
        <v>486</v>
      </c>
      <c r="B15" s="187"/>
      <c r="C15" s="187"/>
      <c r="D15" s="187"/>
      <c r="E15" s="187"/>
      <c r="F15" s="187"/>
      <c r="G15" s="187"/>
      <c r="H15" s="188"/>
    </row>
    <row r="16" spans="1:8" ht="15" customHeight="1">
      <c r="A16" s="190" t="s">
        <v>487</v>
      </c>
      <c r="B16" s="187"/>
      <c r="C16" s="187"/>
      <c r="D16" s="187"/>
      <c r="E16" s="187"/>
      <c r="F16" s="187"/>
      <c r="G16" s="187"/>
      <c r="H16" s="188"/>
    </row>
    <row r="17" spans="1:8" ht="15" customHeight="1">
      <c r="A17" s="190" t="s">
        <v>488</v>
      </c>
      <c r="B17" s="187"/>
      <c r="C17" s="187"/>
      <c r="D17" s="187"/>
      <c r="E17" s="187"/>
      <c r="F17" s="187"/>
      <c r="G17" s="187"/>
      <c r="H17" s="188"/>
    </row>
    <row r="18" spans="1:8" ht="15" customHeight="1">
      <c r="A18" s="190" t="s">
        <v>489</v>
      </c>
      <c r="B18" s="187"/>
      <c r="C18" s="187"/>
      <c r="D18" s="187"/>
      <c r="E18" s="187"/>
      <c r="F18" s="187"/>
      <c r="G18" s="187"/>
      <c r="H18" s="188"/>
    </row>
    <row r="19" spans="1:8" ht="15" customHeight="1">
      <c r="A19" s="190" t="s">
        <v>490</v>
      </c>
      <c r="B19" s="187"/>
      <c r="C19" s="187"/>
      <c r="D19" s="187"/>
      <c r="E19" s="187"/>
      <c r="F19" s="187"/>
      <c r="G19" s="187"/>
      <c r="H19" s="188"/>
    </row>
    <row r="20" spans="1:8" ht="15" customHeight="1">
      <c r="A20" s="190" t="s">
        <v>491</v>
      </c>
      <c r="B20" s="187"/>
      <c r="C20" s="187"/>
      <c r="D20" s="187"/>
      <c r="E20" s="187"/>
      <c r="F20" s="187"/>
      <c r="G20" s="187"/>
      <c r="H20" s="188"/>
    </row>
    <row r="21" spans="1:8" ht="15" customHeight="1">
      <c r="A21" s="190" t="s">
        <v>492</v>
      </c>
      <c r="B21" s="187"/>
      <c r="C21" s="187"/>
      <c r="D21" s="187"/>
      <c r="E21" s="187"/>
      <c r="F21" s="187"/>
      <c r="G21" s="187"/>
      <c r="H21" s="188"/>
    </row>
    <row r="22" spans="1:8" ht="15" customHeight="1">
      <c r="A22" s="190" t="s">
        <v>493</v>
      </c>
      <c r="B22" s="187"/>
      <c r="C22" s="187"/>
      <c r="D22" s="187"/>
      <c r="E22" s="187"/>
      <c r="F22" s="187"/>
      <c r="G22" s="187"/>
      <c r="H22" s="188"/>
    </row>
    <row r="23" spans="1:8" ht="15" customHeight="1">
      <c r="A23" s="191"/>
      <c r="B23" s="187"/>
      <c r="C23" s="187"/>
      <c r="D23" s="187"/>
      <c r="E23" s="187"/>
      <c r="F23" s="187"/>
      <c r="G23" s="187"/>
      <c r="H23" s="188"/>
    </row>
    <row r="24" spans="1:8" ht="15" customHeight="1">
      <c r="A24" s="189" t="s">
        <v>494</v>
      </c>
      <c r="B24" s="187"/>
      <c r="C24" s="187"/>
      <c r="D24" s="187"/>
      <c r="E24" s="187"/>
      <c r="F24" s="187"/>
      <c r="G24" s="187"/>
      <c r="H24" s="188"/>
    </row>
    <row r="25" spans="1:8" ht="15" customHeight="1">
      <c r="A25" s="190" t="s">
        <v>495</v>
      </c>
      <c r="B25" s="187"/>
      <c r="C25" s="187"/>
      <c r="D25" s="187"/>
      <c r="E25" s="187"/>
      <c r="F25" s="187"/>
      <c r="G25" s="187"/>
      <c r="H25" s="188"/>
    </row>
    <row r="26" spans="1:8" ht="15" customHeight="1">
      <c r="A26" s="190" t="s">
        <v>496</v>
      </c>
      <c r="B26" s="187"/>
      <c r="C26" s="187"/>
      <c r="D26" s="187"/>
      <c r="E26" s="187"/>
      <c r="F26" s="187"/>
      <c r="G26" s="187"/>
      <c r="H26" s="188"/>
    </row>
    <row r="27" spans="1:8" ht="15" customHeight="1">
      <c r="A27" s="190" t="s">
        <v>497</v>
      </c>
      <c r="B27" s="187"/>
      <c r="C27" s="187"/>
      <c r="D27" s="187"/>
      <c r="E27" s="187"/>
      <c r="F27" s="187"/>
      <c r="G27" s="187"/>
      <c r="H27" s="188"/>
    </row>
    <row r="28" spans="1:8" ht="15" customHeight="1">
      <c r="A28" s="190" t="s">
        <v>498</v>
      </c>
      <c r="B28" s="187"/>
      <c r="C28" s="187"/>
      <c r="D28" s="187"/>
      <c r="E28" s="187"/>
      <c r="F28" s="187"/>
      <c r="G28" s="187"/>
      <c r="H28" s="188"/>
    </row>
    <row r="29" spans="1:8" ht="15" customHeight="1">
      <c r="A29" s="190" t="s">
        <v>499</v>
      </c>
      <c r="B29" s="187"/>
      <c r="C29" s="187"/>
      <c r="D29" s="187"/>
      <c r="E29" s="187"/>
      <c r="F29" s="187"/>
      <c r="G29" s="187"/>
      <c r="H29" s="188"/>
    </row>
    <row r="30" spans="1:8" ht="15" customHeight="1">
      <c r="A30" s="191"/>
      <c r="B30" s="187"/>
      <c r="C30" s="187"/>
      <c r="D30" s="187"/>
      <c r="E30" s="187"/>
      <c r="F30" s="187"/>
      <c r="G30" s="187"/>
      <c r="H30" s="188"/>
    </row>
    <row r="31" spans="1:8" ht="15" customHeight="1">
      <c r="A31" s="189" t="s">
        <v>500</v>
      </c>
      <c r="B31" s="187"/>
      <c r="C31" s="187"/>
      <c r="D31" s="187"/>
      <c r="E31" s="187"/>
      <c r="F31" s="187"/>
      <c r="G31" s="187"/>
      <c r="H31" s="188"/>
    </row>
    <row r="32" spans="1:8" ht="15" customHeight="1">
      <c r="A32" s="190" t="s">
        <v>501</v>
      </c>
      <c r="B32" s="187"/>
      <c r="C32" s="187"/>
      <c r="D32" s="187"/>
      <c r="E32" s="187"/>
      <c r="F32" s="187"/>
      <c r="G32" s="187"/>
      <c r="H32" s="188"/>
    </row>
    <row r="33" spans="1:8" ht="15" customHeight="1">
      <c r="A33" s="191"/>
      <c r="B33" s="192"/>
      <c r="C33" s="192"/>
      <c r="D33" s="192"/>
      <c r="E33" s="192"/>
      <c r="F33" s="192"/>
      <c r="G33" s="192"/>
      <c r="H33" s="188"/>
    </row>
    <row r="34" spans="1:8" ht="15" customHeight="1">
      <c r="A34" s="189" t="s">
        <v>502</v>
      </c>
      <c r="B34" s="187"/>
      <c r="C34" s="187"/>
      <c r="D34" s="187"/>
      <c r="E34" s="187"/>
      <c r="F34" s="187"/>
      <c r="G34" s="187"/>
      <c r="H34" s="188"/>
    </row>
    <row r="35" spans="1:8" ht="15" customHeight="1">
      <c r="A35" s="191"/>
      <c r="B35" s="192"/>
      <c r="C35" s="192"/>
      <c r="D35" s="192"/>
      <c r="E35" s="192"/>
      <c r="F35" s="192"/>
      <c r="G35" s="192"/>
      <c r="H35" s="188"/>
    </row>
    <row r="36" spans="1:8" ht="15" customHeight="1">
      <c r="A36" s="193" t="s">
        <v>300</v>
      </c>
      <c r="B36" s="187"/>
      <c r="C36" s="187"/>
      <c r="D36" s="187"/>
      <c r="E36" s="187"/>
      <c r="F36" s="187"/>
      <c r="G36" s="187"/>
      <c r="H36" s="188"/>
    </row>
    <row r="37" spans="1:8" ht="15" customHeight="1">
      <c r="A37" s="191" t="s">
        <v>503</v>
      </c>
      <c r="B37" s="187"/>
      <c r="C37" s="187"/>
      <c r="D37" s="187"/>
      <c r="E37" s="187"/>
      <c r="F37" s="187"/>
      <c r="G37" s="187"/>
      <c r="H37" s="188"/>
    </row>
    <row r="38" spans="1:8" ht="15" customHeight="1">
      <c r="A38" s="191" t="s">
        <v>504</v>
      </c>
      <c r="B38" s="187"/>
      <c r="C38" s="187"/>
      <c r="D38" s="187"/>
      <c r="E38" s="187"/>
      <c r="F38" s="187"/>
      <c r="G38" s="187"/>
      <c r="H38" s="188"/>
    </row>
    <row r="39" spans="1:8" ht="15" customHeight="1">
      <c r="A39" s="193" t="s">
        <v>505</v>
      </c>
      <c r="B39" s="187"/>
      <c r="C39" s="187"/>
      <c r="D39" s="187"/>
      <c r="E39" s="187"/>
      <c r="F39" s="187"/>
      <c r="G39" s="187"/>
      <c r="H39" s="188"/>
    </row>
    <row r="40" spans="1:8" ht="15" customHeight="1" thickBot="1">
      <c r="A40" s="194"/>
      <c r="B40" s="195"/>
      <c r="C40" s="195"/>
      <c r="D40" s="195"/>
      <c r="E40" s="195"/>
      <c r="F40" s="195"/>
      <c r="G40" s="195"/>
      <c r="H40" s="188"/>
    </row>
  </sheetData>
  <sheetProtection/>
  <mergeCells count="11">
    <mergeCell ref="D7:D8"/>
    <mergeCell ref="E7:E8"/>
    <mergeCell ref="F7:F8"/>
    <mergeCell ref="G7:G8"/>
    <mergeCell ref="H7:H8"/>
    <mergeCell ref="A3:G3"/>
    <mergeCell ref="A4:G4"/>
    <mergeCell ref="A5:G5"/>
    <mergeCell ref="A6:G6"/>
    <mergeCell ref="A7:A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9">
      <selection activeCell="J31" sqref="J31"/>
    </sheetView>
  </sheetViews>
  <sheetFormatPr defaultColWidth="11.421875" defaultRowHeight="15"/>
  <cols>
    <col min="1" max="1" width="41.28125" style="0" customWidth="1"/>
  </cols>
  <sheetData>
    <row r="1" ht="15">
      <c r="A1" s="183" t="s">
        <v>506</v>
      </c>
    </row>
    <row r="2" ht="15.75" thickBot="1"/>
    <row r="3" spans="1:8" ht="15">
      <c r="A3" s="271" t="s">
        <v>441</v>
      </c>
      <c r="B3" s="272"/>
      <c r="C3" s="272"/>
      <c r="D3" s="272"/>
      <c r="E3" s="272"/>
      <c r="F3" s="272"/>
      <c r="G3" s="273"/>
      <c r="H3" s="185"/>
    </row>
    <row r="4" spans="1:8" ht="15">
      <c r="A4" s="326" t="s">
        <v>507</v>
      </c>
      <c r="B4" s="327"/>
      <c r="C4" s="327"/>
      <c r="D4" s="327"/>
      <c r="E4" s="327"/>
      <c r="F4" s="327"/>
      <c r="G4" s="328"/>
      <c r="H4" s="185"/>
    </row>
    <row r="5" spans="1:8" ht="15">
      <c r="A5" s="326" t="s">
        <v>1</v>
      </c>
      <c r="B5" s="327"/>
      <c r="C5" s="327"/>
      <c r="D5" s="327"/>
      <c r="E5" s="327"/>
      <c r="F5" s="327"/>
      <c r="G5" s="328"/>
      <c r="H5" s="185"/>
    </row>
    <row r="6" spans="1:8" ht="15.75" thickBot="1">
      <c r="A6" s="329" t="s">
        <v>508</v>
      </c>
      <c r="B6" s="330"/>
      <c r="C6" s="330"/>
      <c r="D6" s="330"/>
      <c r="E6" s="330"/>
      <c r="F6" s="330"/>
      <c r="G6" s="331"/>
      <c r="H6" s="185"/>
    </row>
    <row r="7" spans="1:8" ht="16.5">
      <c r="A7" s="321" t="s">
        <v>472</v>
      </c>
      <c r="B7" s="182" t="s">
        <v>509</v>
      </c>
      <c r="C7" s="323" t="s">
        <v>474</v>
      </c>
      <c r="D7" s="323" t="s">
        <v>475</v>
      </c>
      <c r="E7" s="323" t="s">
        <v>476</v>
      </c>
      <c r="F7" s="323" t="s">
        <v>477</v>
      </c>
      <c r="G7" s="323" t="s">
        <v>478</v>
      </c>
      <c r="H7" s="395"/>
    </row>
    <row r="8" spans="1:8" ht="33.75" thickBot="1">
      <c r="A8" s="322"/>
      <c r="B8" s="177" t="s">
        <v>510</v>
      </c>
      <c r="C8" s="324"/>
      <c r="D8" s="324"/>
      <c r="E8" s="324"/>
      <c r="F8" s="324"/>
      <c r="G8" s="324"/>
      <c r="H8" s="395"/>
    </row>
    <row r="9" spans="1:8" ht="15" customHeight="1">
      <c r="A9" s="196" t="s">
        <v>511</v>
      </c>
      <c r="B9" s="178"/>
      <c r="C9" s="178"/>
      <c r="D9" s="178"/>
      <c r="E9" s="178"/>
      <c r="F9" s="178"/>
      <c r="G9" s="178"/>
      <c r="H9" s="197"/>
    </row>
    <row r="10" spans="1:8" ht="15" customHeight="1">
      <c r="A10" s="198" t="s">
        <v>512</v>
      </c>
      <c r="B10" s="178"/>
      <c r="C10" s="178"/>
      <c r="D10" s="178"/>
      <c r="E10" s="178"/>
      <c r="F10" s="178"/>
      <c r="G10" s="178"/>
      <c r="H10" s="197"/>
    </row>
    <row r="11" spans="1:8" ht="15" customHeight="1">
      <c r="A11" s="198" t="s">
        <v>513</v>
      </c>
      <c r="B11" s="178"/>
      <c r="C11" s="178"/>
      <c r="D11" s="178"/>
      <c r="E11" s="178"/>
      <c r="F11" s="178"/>
      <c r="G11" s="178"/>
      <c r="H11" s="197"/>
    </row>
    <row r="12" spans="1:8" ht="15" customHeight="1">
      <c r="A12" s="198" t="s">
        <v>514</v>
      </c>
      <c r="B12" s="178"/>
      <c r="C12" s="178"/>
      <c r="D12" s="178"/>
      <c r="E12" s="178"/>
      <c r="F12" s="178"/>
      <c r="G12" s="178"/>
      <c r="H12" s="197"/>
    </row>
    <row r="13" spans="1:8" ht="15" customHeight="1">
      <c r="A13" s="198" t="s">
        <v>515</v>
      </c>
      <c r="B13" s="178"/>
      <c r="C13" s="178"/>
      <c r="D13" s="178"/>
      <c r="E13" s="178"/>
      <c r="F13" s="178"/>
      <c r="G13" s="178"/>
      <c r="H13" s="197"/>
    </row>
    <row r="14" spans="1:8" ht="15" customHeight="1">
      <c r="A14" s="198" t="s">
        <v>516</v>
      </c>
      <c r="B14" s="178"/>
      <c r="C14" s="178"/>
      <c r="D14" s="178"/>
      <c r="E14" s="178"/>
      <c r="F14" s="178"/>
      <c r="G14" s="178"/>
      <c r="H14" s="197"/>
    </row>
    <row r="15" spans="1:8" ht="15" customHeight="1">
      <c r="A15" s="198" t="s">
        <v>517</v>
      </c>
      <c r="B15" s="178"/>
      <c r="C15" s="178"/>
      <c r="D15" s="178"/>
      <c r="E15" s="178"/>
      <c r="F15" s="178"/>
      <c r="G15" s="178"/>
      <c r="H15" s="197"/>
    </row>
    <row r="16" spans="1:8" ht="15" customHeight="1">
      <c r="A16" s="198" t="s">
        <v>518</v>
      </c>
      <c r="B16" s="178"/>
      <c r="C16" s="178"/>
      <c r="D16" s="178"/>
      <c r="E16" s="178"/>
      <c r="F16" s="178"/>
      <c r="G16" s="178"/>
      <c r="H16" s="197"/>
    </row>
    <row r="17" spans="1:8" ht="15" customHeight="1">
      <c r="A17" s="198" t="s">
        <v>519</v>
      </c>
      <c r="B17" s="178"/>
      <c r="C17" s="178"/>
      <c r="D17" s="178"/>
      <c r="E17" s="178"/>
      <c r="F17" s="178"/>
      <c r="G17" s="178"/>
      <c r="H17" s="197"/>
    </row>
    <row r="18" spans="1:8" ht="15" customHeight="1">
      <c r="A18" s="198" t="s">
        <v>520</v>
      </c>
      <c r="B18" s="178"/>
      <c r="C18" s="178"/>
      <c r="D18" s="178"/>
      <c r="E18" s="178"/>
      <c r="F18" s="178"/>
      <c r="G18" s="178"/>
      <c r="H18" s="197"/>
    </row>
    <row r="19" spans="1:8" ht="15" customHeight="1">
      <c r="A19" s="26"/>
      <c r="B19" s="178"/>
      <c r="C19" s="178"/>
      <c r="D19" s="178"/>
      <c r="E19" s="178"/>
      <c r="F19" s="178"/>
      <c r="G19" s="178"/>
      <c r="H19" s="197"/>
    </row>
    <row r="20" spans="1:8" ht="15" customHeight="1">
      <c r="A20" s="196" t="s">
        <v>521</v>
      </c>
      <c r="B20" s="178"/>
      <c r="C20" s="178"/>
      <c r="D20" s="178"/>
      <c r="E20" s="178"/>
      <c r="F20" s="178"/>
      <c r="G20" s="178"/>
      <c r="H20" s="197"/>
    </row>
    <row r="21" spans="1:8" ht="15" customHeight="1">
      <c r="A21" s="198" t="s">
        <v>512</v>
      </c>
      <c r="B21" s="178"/>
      <c r="C21" s="178"/>
      <c r="D21" s="178"/>
      <c r="E21" s="178"/>
      <c r="F21" s="178"/>
      <c r="G21" s="178"/>
      <c r="H21" s="197"/>
    </row>
    <row r="22" spans="1:8" ht="15" customHeight="1">
      <c r="A22" s="198" t="s">
        <v>513</v>
      </c>
      <c r="B22" s="178"/>
      <c r="C22" s="178"/>
      <c r="D22" s="178"/>
      <c r="E22" s="178"/>
      <c r="F22" s="178"/>
      <c r="G22" s="178"/>
      <c r="H22" s="197"/>
    </row>
    <row r="23" spans="1:8" ht="15" customHeight="1">
      <c r="A23" s="198" t="s">
        <v>514</v>
      </c>
      <c r="B23" s="178"/>
      <c r="C23" s="178"/>
      <c r="D23" s="178"/>
      <c r="E23" s="178"/>
      <c r="F23" s="178"/>
      <c r="G23" s="178"/>
      <c r="H23" s="197"/>
    </row>
    <row r="24" spans="1:8" ht="15" customHeight="1">
      <c r="A24" s="198" t="s">
        <v>515</v>
      </c>
      <c r="B24" s="178"/>
      <c r="C24" s="178"/>
      <c r="D24" s="178"/>
      <c r="E24" s="178"/>
      <c r="F24" s="178"/>
      <c r="G24" s="178"/>
      <c r="H24" s="197"/>
    </row>
    <row r="25" spans="1:8" ht="15" customHeight="1">
      <c r="A25" s="198" t="s">
        <v>516</v>
      </c>
      <c r="B25" s="178"/>
      <c r="C25" s="178"/>
      <c r="D25" s="178"/>
      <c r="E25" s="178"/>
      <c r="F25" s="178"/>
      <c r="G25" s="178"/>
      <c r="H25" s="197"/>
    </row>
    <row r="26" spans="1:8" ht="15" customHeight="1">
      <c r="A26" s="198" t="s">
        <v>517</v>
      </c>
      <c r="B26" s="178"/>
      <c r="C26" s="178"/>
      <c r="D26" s="178"/>
      <c r="E26" s="178"/>
      <c r="F26" s="178"/>
      <c r="G26" s="178"/>
      <c r="H26" s="197"/>
    </row>
    <row r="27" spans="1:8" ht="15" customHeight="1">
      <c r="A27" s="198" t="s">
        <v>518</v>
      </c>
      <c r="B27" s="178"/>
      <c r="C27" s="178"/>
      <c r="D27" s="178"/>
      <c r="E27" s="178"/>
      <c r="F27" s="178"/>
      <c r="G27" s="178"/>
      <c r="H27" s="197"/>
    </row>
    <row r="28" spans="1:8" ht="15" customHeight="1">
      <c r="A28" s="198" t="s">
        <v>522</v>
      </c>
      <c r="B28" s="178"/>
      <c r="C28" s="178"/>
      <c r="D28" s="178"/>
      <c r="E28" s="178"/>
      <c r="F28" s="178"/>
      <c r="G28" s="178"/>
      <c r="H28" s="197"/>
    </row>
    <row r="29" spans="1:8" ht="15" customHeight="1">
      <c r="A29" s="198" t="s">
        <v>520</v>
      </c>
      <c r="B29" s="178"/>
      <c r="C29" s="178"/>
      <c r="D29" s="178"/>
      <c r="E29" s="178"/>
      <c r="F29" s="178"/>
      <c r="G29" s="178"/>
      <c r="H29" s="197"/>
    </row>
    <row r="30" spans="1:8" ht="15" customHeight="1">
      <c r="A30" s="26"/>
      <c r="B30" s="178"/>
      <c r="C30" s="178"/>
      <c r="D30" s="178"/>
      <c r="E30" s="178"/>
      <c r="F30" s="178"/>
      <c r="G30" s="178"/>
      <c r="H30" s="197"/>
    </row>
    <row r="31" spans="1:8" ht="15" customHeight="1">
      <c r="A31" s="196" t="s">
        <v>523</v>
      </c>
      <c r="B31" s="178"/>
      <c r="C31" s="178"/>
      <c r="D31" s="178"/>
      <c r="E31" s="178"/>
      <c r="F31" s="178"/>
      <c r="G31" s="178"/>
      <c r="H31" s="197"/>
    </row>
    <row r="32" spans="1:8" ht="15" customHeight="1" thickBot="1">
      <c r="A32" s="27"/>
      <c r="B32" s="199"/>
      <c r="C32" s="199"/>
      <c r="D32" s="199"/>
      <c r="E32" s="199"/>
      <c r="F32" s="199"/>
      <c r="G32" s="199"/>
      <c r="H32" s="197"/>
    </row>
  </sheetData>
  <sheetProtection/>
  <mergeCells count="11">
    <mergeCell ref="D7:D8"/>
    <mergeCell ref="E7:E8"/>
    <mergeCell ref="F7:F8"/>
    <mergeCell ref="G7:G8"/>
    <mergeCell ref="H7:H8"/>
    <mergeCell ref="A3:G3"/>
    <mergeCell ref="A4:G4"/>
    <mergeCell ref="A5:G5"/>
    <mergeCell ref="A6:G6"/>
    <mergeCell ref="A7:A8"/>
    <mergeCell ref="C7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34">
      <selection activeCell="E30" sqref="E30"/>
    </sheetView>
  </sheetViews>
  <sheetFormatPr defaultColWidth="11.421875" defaultRowHeight="15"/>
  <cols>
    <col min="1" max="1" width="42.421875" style="0" customWidth="1"/>
  </cols>
  <sheetData>
    <row r="1" spans="1:7" ht="15">
      <c r="A1" s="183" t="s">
        <v>524</v>
      </c>
      <c r="B1" s="200"/>
      <c r="C1" s="200"/>
      <c r="D1" s="200"/>
      <c r="E1" s="200"/>
      <c r="F1" s="200"/>
      <c r="G1" s="200"/>
    </row>
    <row r="2" spans="1:7" ht="15.75" thickBot="1">
      <c r="A2" s="200"/>
      <c r="B2" s="200"/>
      <c r="C2" s="200"/>
      <c r="D2" s="200"/>
      <c r="E2" s="200"/>
      <c r="F2" s="200"/>
      <c r="G2" s="200"/>
    </row>
    <row r="3" spans="1:7" ht="15">
      <c r="A3" s="271" t="s">
        <v>441</v>
      </c>
      <c r="B3" s="272"/>
      <c r="C3" s="272"/>
      <c r="D3" s="272"/>
      <c r="E3" s="272"/>
      <c r="F3" s="272"/>
      <c r="G3" s="273"/>
    </row>
    <row r="4" spans="1:7" ht="15">
      <c r="A4" s="326" t="s">
        <v>525</v>
      </c>
      <c r="B4" s="327"/>
      <c r="C4" s="327"/>
      <c r="D4" s="327"/>
      <c r="E4" s="327"/>
      <c r="F4" s="327"/>
      <c r="G4" s="328"/>
    </row>
    <row r="5" spans="1:7" ht="15.75" thickBot="1">
      <c r="A5" s="329" t="s">
        <v>1</v>
      </c>
      <c r="B5" s="330"/>
      <c r="C5" s="330"/>
      <c r="D5" s="330"/>
      <c r="E5" s="330"/>
      <c r="F5" s="330"/>
      <c r="G5" s="331"/>
    </row>
    <row r="6" spans="1:7" ht="26.25" thickBot="1">
      <c r="A6" s="201" t="s">
        <v>472</v>
      </c>
      <c r="B6" s="180" t="s">
        <v>527</v>
      </c>
      <c r="C6" s="180" t="s">
        <v>528</v>
      </c>
      <c r="D6" s="180" t="s">
        <v>529</v>
      </c>
      <c r="E6" s="180" t="s">
        <v>530</v>
      </c>
      <c r="F6" s="180" t="s">
        <v>531</v>
      </c>
      <c r="G6" s="180" t="s">
        <v>532</v>
      </c>
    </row>
    <row r="7" spans="1:7" ht="15" customHeight="1">
      <c r="A7" s="186"/>
      <c r="B7" s="192"/>
      <c r="C7" s="192"/>
      <c r="D7" s="192"/>
      <c r="E7" s="192"/>
      <c r="F7" s="192"/>
      <c r="G7" s="192"/>
    </row>
    <row r="8" spans="1:7" ht="15" customHeight="1">
      <c r="A8" s="189" t="s">
        <v>533</v>
      </c>
      <c r="B8" s="192"/>
      <c r="C8" s="192"/>
      <c r="D8" s="192"/>
      <c r="E8" s="192"/>
      <c r="F8" s="192"/>
      <c r="G8" s="192"/>
    </row>
    <row r="9" spans="1:7" ht="15" customHeight="1">
      <c r="A9" s="202" t="s">
        <v>534</v>
      </c>
      <c r="B9" s="192"/>
      <c r="C9" s="192"/>
      <c r="D9" s="192"/>
      <c r="E9" s="192"/>
      <c r="F9" s="192"/>
      <c r="G9" s="192"/>
    </row>
    <row r="10" spans="1:7" ht="15" customHeight="1">
      <c r="A10" s="202" t="s">
        <v>535</v>
      </c>
      <c r="B10" s="192"/>
      <c r="C10" s="192"/>
      <c r="D10" s="192"/>
      <c r="E10" s="192"/>
      <c r="F10" s="192"/>
      <c r="G10" s="192"/>
    </row>
    <row r="11" spans="1:7" ht="15" customHeight="1">
      <c r="A11" s="202" t="s">
        <v>536</v>
      </c>
      <c r="B11" s="192"/>
      <c r="C11" s="192"/>
      <c r="D11" s="192"/>
      <c r="E11" s="192"/>
      <c r="F11" s="192"/>
      <c r="G11" s="192"/>
    </row>
    <row r="12" spans="1:7" ht="15" customHeight="1">
      <c r="A12" s="202" t="s">
        <v>537</v>
      </c>
      <c r="B12" s="192"/>
      <c r="C12" s="192"/>
      <c r="D12" s="192"/>
      <c r="E12" s="192"/>
      <c r="F12" s="192"/>
      <c r="G12" s="192"/>
    </row>
    <row r="13" spans="1:7" ht="15" customHeight="1">
      <c r="A13" s="202" t="s">
        <v>538</v>
      </c>
      <c r="B13" s="192"/>
      <c r="C13" s="192"/>
      <c r="D13" s="192"/>
      <c r="E13" s="192"/>
      <c r="F13" s="192"/>
      <c r="G13" s="192"/>
    </row>
    <row r="14" spans="1:7" ht="15" customHeight="1">
      <c r="A14" s="202" t="s">
        <v>539</v>
      </c>
      <c r="B14" s="192"/>
      <c r="C14" s="192"/>
      <c r="D14" s="192"/>
      <c r="E14" s="192"/>
      <c r="F14" s="192"/>
      <c r="G14" s="192"/>
    </row>
    <row r="15" spans="1:7" ht="15" customHeight="1">
      <c r="A15" s="202" t="s">
        <v>540</v>
      </c>
      <c r="B15" s="192"/>
      <c r="C15" s="192"/>
      <c r="D15" s="192"/>
      <c r="E15" s="192"/>
      <c r="F15" s="192"/>
      <c r="G15" s="192"/>
    </row>
    <row r="16" spans="1:7" ht="15" customHeight="1">
      <c r="A16" s="202" t="s">
        <v>541</v>
      </c>
      <c r="B16" s="192"/>
      <c r="C16" s="192"/>
      <c r="D16" s="192"/>
      <c r="E16" s="192"/>
      <c r="F16" s="192"/>
      <c r="G16" s="192"/>
    </row>
    <row r="17" spans="1:7" ht="15" customHeight="1">
      <c r="A17" s="202" t="s">
        <v>542</v>
      </c>
      <c r="B17" s="192"/>
      <c r="C17" s="192"/>
      <c r="D17" s="192"/>
      <c r="E17" s="192"/>
      <c r="F17" s="192"/>
      <c r="G17" s="192"/>
    </row>
    <row r="18" spans="1:7" ht="15" customHeight="1">
      <c r="A18" s="202" t="s">
        <v>543</v>
      </c>
      <c r="B18" s="192"/>
      <c r="C18" s="192"/>
      <c r="D18" s="192"/>
      <c r="E18" s="192"/>
      <c r="F18" s="192"/>
      <c r="G18" s="192"/>
    </row>
    <row r="19" spans="1:7" ht="15" customHeight="1">
      <c r="A19" s="202" t="s">
        <v>544</v>
      </c>
      <c r="B19" s="192"/>
      <c r="C19" s="192"/>
      <c r="D19" s="192"/>
      <c r="E19" s="192"/>
      <c r="F19" s="192"/>
      <c r="G19" s="192"/>
    </row>
    <row r="20" spans="1:7" ht="15" customHeight="1">
      <c r="A20" s="202" t="s">
        <v>545</v>
      </c>
      <c r="B20" s="192"/>
      <c r="C20" s="192"/>
      <c r="D20" s="192"/>
      <c r="E20" s="192"/>
      <c r="F20" s="192"/>
      <c r="G20" s="192"/>
    </row>
    <row r="21" spans="1:7" ht="15" customHeight="1">
      <c r="A21" s="191"/>
      <c r="B21" s="192"/>
      <c r="C21" s="192"/>
      <c r="D21" s="192"/>
      <c r="E21" s="192"/>
      <c r="F21" s="192"/>
      <c r="G21" s="192"/>
    </row>
    <row r="22" spans="1:7" ht="15" customHeight="1">
      <c r="A22" s="189" t="s">
        <v>546</v>
      </c>
      <c r="B22" s="192"/>
      <c r="C22" s="192"/>
      <c r="D22" s="192"/>
      <c r="E22" s="192"/>
      <c r="F22" s="192"/>
      <c r="G22" s="192"/>
    </row>
    <row r="23" spans="1:7" ht="15" customHeight="1">
      <c r="A23" s="202" t="s">
        <v>547</v>
      </c>
      <c r="B23" s="192"/>
      <c r="C23" s="192"/>
      <c r="D23" s="192"/>
      <c r="E23" s="192"/>
      <c r="F23" s="192"/>
      <c r="G23" s="192"/>
    </row>
    <row r="24" spans="1:7" ht="15" customHeight="1">
      <c r="A24" s="202" t="s">
        <v>548</v>
      </c>
      <c r="B24" s="192"/>
      <c r="C24" s="192"/>
      <c r="D24" s="192"/>
      <c r="E24" s="192"/>
      <c r="F24" s="192"/>
      <c r="G24" s="192"/>
    </row>
    <row r="25" spans="1:7" ht="15" customHeight="1">
      <c r="A25" s="202" t="s">
        <v>549</v>
      </c>
      <c r="B25" s="192"/>
      <c r="C25" s="192"/>
      <c r="D25" s="192"/>
      <c r="E25" s="192"/>
      <c r="F25" s="192"/>
      <c r="G25" s="192"/>
    </row>
    <row r="26" spans="1:7" ht="15" customHeight="1">
      <c r="A26" s="202" t="s">
        <v>550</v>
      </c>
      <c r="B26" s="192"/>
      <c r="C26" s="192"/>
      <c r="D26" s="192"/>
      <c r="E26" s="192"/>
      <c r="F26" s="192"/>
      <c r="G26" s="192"/>
    </row>
    <row r="27" spans="1:7" ht="15" customHeight="1">
      <c r="A27" s="202" t="s">
        <v>551</v>
      </c>
      <c r="B27" s="192"/>
      <c r="C27" s="192"/>
      <c r="D27" s="192"/>
      <c r="E27" s="192"/>
      <c r="F27" s="192"/>
      <c r="G27" s="192"/>
    </row>
    <row r="28" spans="1:7" ht="15" customHeight="1">
      <c r="A28" s="191"/>
      <c r="B28" s="192"/>
      <c r="C28" s="192"/>
      <c r="D28" s="192"/>
      <c r="E28" s="192"/>
      <c r="F28" s="192"/>
      <c r="G28" s="192"/>
    </row>
    <row r="29" spans="1:7" ht="15" customHeight="1">
      <c r="A29" s="189" t="s">
        <v>552</v>
      </c>
      <c r="B29" s="192"/>
      <c r="C29" s="192"/>
      <c r="D29" s="192"/>
      <c r="E29" s="192"/>
      <c r="F29" s="192"/>
      <c r="G29" s="192"/>
    </row>
    <row r="30" spans="1:7" ht="15" customHeight="1">
      <c r="A30" s="191" t="s">
        <v>298</v>
      </c>
      <c r="B30" s="192"/>
      <c r="C30" s="192"/>
      <c r="D30" s="192"/>
      <c r="E30" s="192"/>
      <c r="F30" s="192"/>
      <c r="G30" s="192"/>
    </row>
    <row r="31" spans="1:7" ht="15" customHeight="1">
      <c r="A31" s="191"/>
      <c r="B31" s="192"/>
      <c r="C31" s="192"/>
      <c r="D31" s="192"/>
      <c r="E31" s="192"/>
      <c r="F31" s="192"/>
      <c r="G31" s="192"/>
    </row>
    <row r="32" spans="1:7" ht="15" customHeight="1">
      <c r="A32" s="189" t="s">
        <v>553</v>
      </c>
      <c r="B32" s="192"/>
      <c r="C32" s="192"/>
      <c r="D32" s="192"/>
      <c r="E32" s="192"/>
      <c r="F32" s="192"/>
      <c r="G32" s="192"/>
    </row>
    <row r="33" spans="1:7" ht="15" customHeight="1">
      <c r="A33" s="191"/>
      <c r="B33" s="192"/>
      <c r="C33" s="192"/>
      <c r="D33" s="192"/>
      <c r="E33" s="192"/>
      <c r="F33" s="192"/>
      <c r="G33" s="192"/>
    </row>
    <row r="34" spans="1:7" ht="15" customHeight="1">
      <c r="A34" s="193" t="s">
        <v>300</v>
      </c>
      <c r="B34" s="192"/>
      <c r="C34" s="192"/>
      <c r="D34" s="192"/>
      <c r="E34" s="192"/>
      <c r="F34" s="192"/>
      <c r="G34" s="192"/>
    </row>
    <row r="35" spans="1:7" ht="15" customHeight="1">
      <c r="A35" s="191" t="s">
        <v>503</v>
      </c>
      <c r="B35" s="192"/>
      <c r="C35" s="192"/>
      <c r="D35" s="192"/>
      <c r="E35" s="192"/>
      <c r="F35" s="192"/>
      <c r="G35" s="192"/>
    </row>
    <row r="36" spans="1:7" ht="15" customHeight="1">
      <c r="A36" s="191" t="s">
        <v>504</v>
      </c>
      <c r="B36" s="192"/>
      <c r="C36" s="192"/>
      <c r="D36" s="192"/>
      <c r="E36" s="192"/>
      <c r="F36" s="192"/>
      <c r="G36" s="192"/>
    </row>
    <row r="37" spans="1:7" ht="15" customHeight="1">
      <c r="A37" s="193" t="s">
        <v>505</v>
      </c>
      <c r="B37" s="192"/>
      <c r="C37" s="192"/>
      <c r="D37" s="192"/>
      <c r="E37" s="192"/>
      <c r="F37" s="192"/>
      <c r="G37" s="192"/>
    </row>
    <row r="38" spans="1:7" ht="15" customHeight="1" thickBot="1">
      <c r="A38" s="203"/>
      <c r="B38" s="204"/>
      <c r="C38" s="204"/>
      <c r="D38" s="204"/>
      <c r="E38" s="204"/>
      <c r="F38" s="204"/>
      <c r="G38" s="204"/>
    </row>
    <row r="40" spans="1:7" ht="55.5" customHeight="1">
      <c r="A40" s="396" t="s">
        <v>526</v>
      </c>
      <c r="B40" s="396"/>
      <c r="C40" s="396"/>
      <c r="D40" s="396"/>
      <c r="E40" s="396"/>
      <c r="F40" s="396"/>
      <c r="G40" s="396"/>
    </row>
  </sheetData>
  <sheetProtection/>
  <mergeCells count="4">
    <mergeCell ref="A3:G3"/>
    <mergeCell ref="A4:G4"/>
    <mergeCell ref="A5:G5"/>
    <mergeCell ref="A40:G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28">
      <selection activeCell="A54" sqref="A54"/>
    </sheetView>
  </sheetViews>
  <sheetFormatPr defaultColWidth="11.421875" defaultRowHeight="15"/>
  <cols>
    <col min="1" max="1" width="34.28125" style="0" customWidth="1"/>
  </cols>
  <sheetData>
    <row r="1" ht="15">
      <c r="A1" s="183" t="s">
        <v>554</v>
      </c>
    </row>
    <row r="2" ht="15.75" thickBot="1"/>
    <row r="3" spans="1:8" ht="15">
      <c r="A3" s="271" t="s">
        <v>441</v>
      </c>
      <c r="B3" s="272"/>
      <c r="C3" s="272"/>
      <c r="D3" s="272"/>
      <c r="E3" s="272"/>
      <c r="F3" s="272"/>
      <c r="G3" s="272"/>
      <c r="H3" s="185"/>
    </row>
    <row r="4" spans="1:8" ht="15">
      <c r="A4" s="326" t="s">
        <v>555</v>
      </c>
      <c r="B4" s="327"/>
      <c r="C4" s="327"/>
      <c r="D4" s="327"/>
      <c r="E4" s="327"/>
      <c r="F4" s="327"/>
      <c r="G4" s="327"/>
      <c r="H4" s="185"/>
    </row>
    <row r="5" spans="1:8" ht="15.75" thickBot="1">
      <c r="A5" s="329" t="s">
        <v>1</v>
      </c>
      <c r="B5" s="330"/>
      <c r="C5" s="330"/>
      <c r="D5" s="330"/>
      <c r="E5" s="330"/>
      <c r="F5" s="330"/>
      <c r="G5" s="330"/>
      <c r="H5" s="185"/>
    </row>
    <row r="6" spans="1:8" ht="26.25" thickBot="1">
      <c r="A6" s="201" t="s">
        <v>472</v>
      </c>
      <c r="B6" s="179" t="s">
        <v>527</v>
      </c>
      <c r="C6" s="179" t="s">
        <v>528</v>
      </c>
      <c r="D6" s="179" t="s">
        <v>529</v>
      </c>
      <c r="E6" s="179" t="s">
        <v>530</v>
      </c>
      <c r="F6" s="179" t="s">
        <v>531</v>
      </c>
      <c r="G6" s="180" t="s">
        <v>556</v>
      </c>
      <c r="H6" s="197"/>
    </row>
    <row r="7" spans="1:8" ht="15" customHeight="1">
      <c r="A7" s="205" t="s">
        <v>511</v>
      </c>
      <c r="B7" s="48"/>
      <c r="C7" s="48"/>
      <c r="D7" s="48"/>
      <c r="E7" s="48"/>
      <c r="F7" s="48"/>
      <c r="G7" s="48"/>
      <c r="H7" s="197"/>
    </row>
    <row r="8" spans="1:8" ht="15" customHeight="1">
      <c r="A8" s="206" t="s">
        <v>512</v>
      </c>
      <c r="B8" s="48"/>
      <c r="C8" s="48"/>
      <c r="D8" s="48"/>
      <c r="E8" s="48"/>
      <c r="F8" s="48"/>
      <c r="G8" s="48"/>
      <c r="H8" s="197"/>
    </row>
    <row r="9" spans="1:8" ht="15" customHeight="1">
      <c r="A9" s="206" t="s">
        <v>513</v>
      </c>
      <c r="B9" s="48"/>
      <c r="C9" s="48"/>
      <c r="D9" s="48"/>
      <c r="E9" s="48"/>
      <c r="F9" s="48"/>
      <c r="G9" s="48"/>
      <c r="H9" s="197"/>
    </row>
    <row r="10" spans="1:8" ht="15" customHeight="1">
      <c r="A10" s="206" t="s">
        <v>514</v>
      </c>
      <c r="B10" s="48"/>
      <c r="C10" s="48"/>
      <c r="D10" s="48"/>
      <c r="E10" s="48"/>
      <c r="F10" s="48"/>
      <c r="G10" s="48"/>
      <c r="H10" s="197"/>
    </row>
    <row r="11" spans="1:8" ht="15" customHeight="1">
      <c r="A11" s="206" t="s">
        <v>515</v>
      </c>
      <c r="B11" s="48"/>
      <c r="C11" s="48"/>
      <c r="D11" s="48"/>
      <c r="E11" s="48"/>
      <c r="F11" s="48"/>
      <c r="G11" s="48"/>
      <c r="H11" s="197"/>
    </row>
    <row r="12" spans="1:8" ht="15" customHeight="1">
      <c r="A12" s="206" t="s">
        <v>516</v>
      </c>
      <c r="B12" s="48"/>
      <c r="C12" s="48"/>
      <c r="D12" s="48"/>
      <c r="E12" s="48"/>
      <c r="F12" s="48"/>
      <c r="G12" s="48"/>
      <c r="H12" s="197"/>
    </row>
    <row r="13" spans="1:8" ht="15" customHeight="1">
      <c r="A13" s="206" t="s">
        <v>517</v>
      </c>
      <c r="B13" s="48"/>
      <c r="C13" s="48"/>
      <c r="D13" s="48"/>
      <c r="E13" s="48"/>
      <c r="F13" s="48"/>
      <c r="G13" s="48"/>
      <c r="H13" s="197"/>
    </row>
    <row r="14" spans="1:8" ht="15" customHeight="1">
      <c r="A14" s="206" t="s">
        <v>518</v>
      </c>
      <c r="B14" s="48"/>
      <c r="C14" s="48"/>
      <c r="D14" s="48"/>
      <c r="E14" s="48"/>
      <c r="F14" s="48"/>
      <c r="G14" s="48"/>
      <c r="H14" s="197"/>
    </row>
    <row r="15" spans="1:8" ht="15" customHeight="1">
      <c r="A15" s="206" t="s">
        <v>519</v>
      </c>
      <c r="B15" s="48"/>
      <c r="C15" s="48"/>
      <c r="D15" s="48"/>
      <c r="E15" s="48"/>
      <c r="F15" s="48"/>
      <c r="G15" s="48"/>
      <c r="H15" s="197"/>
    </row>
    <row r="16" spans="1:8" ht="15" customHeight="1">
      <c r="A16" s="206" t="s">
        <v>520</v>
      </c>
      <c r="B16" s="48"/>
      <c r="C16" s="48"/>
      <c r="D16" s="48"/>
      <c r="E16" s="48"/>
      <c r="F16" s="48"/>
      <c r="G16" s="48"/>
      <c r="H16" s="197"/>
    </row>
    <row r="17" spans="1:8" ht="15" customHeight="1">
      <c r="A17" s="206"/>
      <c r="B17" s="48"/>
      <c r="C17" s="48"/>
      <c r="D17" s="48"/>
      <c r="E17" s="48"/>
      <c r="F17" s="48"/>
      <c r="G17" s="48"/>
      <c r="H17" s="197"/>
    </row>
    <row r="18" spans="1:8" ht="15" customHeight="1">
      <c r="A18" s="205" t="s">
        <v>521</v>
      </c>
      <c r="B18" s="48"/>
      <c r="C18" s="48"/>
      <c r="D18" s="48"/>
      <c r="E18" s="48"/>
      <c r="F18" s="48"/>
      <c r="G18" s="48"/>
      <c r="H18" s="197"/>
    </row>
    <row r="19" spans="1:8" ht="15" customHeight="1">
      <c r="A19" s="206" t="s">
        <v>512</v>
      </c>
      <c r="B19" s="48"/>
      <c r="C19" s="48"/>
      <c r="D19" s="48"/>
      <c r="E19" s="48"/>
      <c r="F19" s="48"/>
      <c r="G19" s="48"/>
      <c r="H19" s="197"/>
    </row>
    <row r="20" spans="1:8" ht="15" customHeight="1">
      <c r="A20" s="206" t="s">
        <v>513</v>
      </c>
      <c r="B20" s="48"/>
      <c r="C20" s="48"/>
      <c r="D20" s="48"/>
      <c r="E20" s="48"/>
      <c r="F20" s="48"/>
      <c r="G20" s="48"/>
      <c r="H20" s="197"/>
    </row>
    <row r="21" spans="1:8" ht="15" customHeight="1">
      <c r="A21" s="206" t="s">
        <v>514</v>
      </c>
      <c r="B21" s="48"/>
      <c r="C21" s="48"/>
      <c r="D21" s="48"/>
      <c r="E21" s="48"/>
      <c r="F21" s="48"/>
      <c r="G21" s="48"/>
      <c r="H21" s="197"/>
    </row>
    <row r="22" spans="1:8" ht="15" customHeight="1">
      <c r="A22" s="206" t="s">
        <v>515</v>
      </c>
      <c r="B22" s="48"/>
      <c r="C22" s="48"/>
      <c r="D22" s="48"/>
      <c r="E22" s="48"/>
      <c r="F22" s="48"/>
      <c r="G22" s="48"/>
      <c r="H22" s="197"/>
    </row>
    <row r="23" spans="1:8" ht="15" customHeight="1">
      <c r="A23" s="206" t="s">
        <v>516</v>
      </c>
      <c r="B23" s="48"/>
      <c r="C23" s="48"/>
      <c r="D23" s="48"/>
      <c r="E23" s="48"/>
      <c r="F23" s="48"/>
      <c r="G23" s="48"/>
      <c r="H23" s="197"/>
    </row>
    <row r="24" spans="1:8" ht="15" customHeight="1">
      <c r="A24" s="206" t="s">
        <v>517</v>
      </c>
      <c r="B24" s="48"/>
      <c r="C24" s="48"/>
      <c r="D24" s="48"/>
      <c r="E24" s="48"/>
      <c r="F24" s="48"/>
      <c r="G24" s="48"/>
      <c r="H24" s="197"/>
    </row>
    <row r="25" spans="1:8" ht="15" customHeight="1">
      <c r="A25" s="206" t="s">
        <v>518</v>
      </c>
      <c r="B25" s="48"/>
      <c r="C25" s="48"/>
      <c r="D25" s="48"/>
      <c r="E25" s="48"/>
      <c r="F25" s="48"/>
      <c r="G25" s="48"/>
      <c r="H25" s="197"/>
    </row>
    <row r="26" spans="1:8" ht="15" customHeight="1">
      <c r="A26" s="206" t="s">
        <v>522</v>
      </c>
      <c r="B26" s="48"/>
      <c r="C26" s="48"/>
      <c r="D26" s="48"/>
      <c r="E26" s="48"/>
      <c r="F26" s="48"/>
      <c r="G26" s="48"/>
      <c r="H26" s="197"/>
    </row>
    <row r="27" spans="1:8" ht="15" customHeight="1">
      <c r="A27" s="206" t="s">
        <v>520</v>
      </c>
      <c r="B27" s="48"/>
      <c r="C27" s="48"/>
      <c r="D27" s="48"/>
      <c r="E27" s="48"/>
      <c r="F27" s="48"/>
      <c r="G27" s="48"/>
      <c r="H27" s="197"/>
    </row>
    <row r="28" spans="1:8" ht="15" customHeight="1">
      <c r="A28" s="206"/>
      <c r="B28" s="48"/>
      <c r="C28" s="48"/>
      <c r="D28" s="48"/>
      <c r="E28" s="48"/>
      <c r="F28" s="48"/>
      <c r="G28" s="48"/>
      <c r="H28" s="197"/>
    </row>
    <row r="29" spans="1:8" ht="15" customHeight="1">
      <c r="A29" s="205" t="s">
        <v>557</v>
      </c>
      <c r="B29" s="48"/>
      <c r="C29" s="48"/>
      <c r="D29" s="48"/>
      <c r="E29" s="48"/>
      <c r="F29" s="48"/>
      <c r="G29" s="48"/>
      <c r="H29" s="197"/>
    </row>
    <row r="30" spans="1:8" ht="15" customHeight="1" thickBot="1">
      <c r="A30" s="207"/>
      <c r="B30" s="208"/>
      <c r="C30" s="208"/>
      <c r="D30" s="208"/>
      <c r="E30" s="208"/>
      <c r="F30" s="208"/>
      <c r="G30" s="208"/>
      <c r="H30" s="197"/>
    </row>
    <row r="32" spans="1:7" ht="59.25" customHeight="1">
      <c r="A32" s="285" t="s">
        <v>558</v>
      </c>
      <c r="B32" s="285"/>
      <c r="C32" s="285"/>
      <c r="D32" s="285"/>
      <c r="E32" s="285"/>
      <c r="F32" s="285"/>
      <c r="G32" s="285"/>
    </row>
  </sheetData>
  <sheetProtection/>
  <mergeCells count="4">
    <mergeCell ref="A3:G3"/>
    <mergeCell ref="A4:G4"/>
    <mergeCell ref="A5:G5"/>
    <mergeCell ref="A32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PageLayoutView="0" workbookViewId="0" topLeftCell="A1">
      <selection activeCell="F78" sqref="F78"/>
    </sheetView>
  </sheetViews>
  <sheetFormatPr defaultColWidth="11.421875" defaultRowHeight="15"/>
  <cols>
    <col min="1" max="1" width="37.28125" style="0" customWidth="1"/>
  </cols>
  <sheetData>
    <row r="1" ht="15">
      <c r="A1" s="183" t="s">
        <v>559</v>
      </c>
    </row>
    <row r="2" ht="15.75" thickBot="1"/>
    <row r="3" spans="1:6" ht="13.5" customHeight="1">
      <c r="A3" s="397" t="s">
        <v>441</v>
      </c>
      <c r="B3" s="398"/>
      <c r="C3" s="398"/>
      <c r="D3" s="398"/>
      <c r="E3" s="398"/>
      <c r="F3" s="399"/>
    </row>
    <row r="4" spans="1:6" ht="12" customHeight="1" thickBot="1">
      <c r="A4" s="400" t="s">
        <v>560</v>
      </c>
      <c r="B4" s="401"/>
      <c r="C4" s="401"/>
      <c r="D4" s="401"/>
      <c r="E4" s="401"/>
      <c r="F4" s="402"/>
    </row>
    <row r="5" spans="1:6" ht="25.5" thickBot="1">
      <c r="A5" s="209"/>
      <c r="B5" s="210" t="s">
        <v>561</v>
      </c>
      <c r="C5" s="210" t="s">
        <v>562</v>
      </c>
      <c r="D5" s="210" t="s">
        <v>563</v>
      </c>
      <c r="E5" s="210" t="s">
        <v>564</v>
      </c>
      <c r="F5" s="210" t="s">
        <v>565</v>
      </c>
    </row>
    <row r="6" spans="1:6" ht="15" customHeight="1">
      <c r="A6" s="211" t="s">
        <v>566</v>
      </c>
      <c r="B6" s="212"/>
      <c r="C6" s="213"/>
      <c r="D6" s="213"/>
      <c r="E6" s="213"/>
      <c r="F6" s="213"/>
    </row>
    <row r="7" spans="1:6" ht="15" customHeight="1">
      <c r="A7" s="76" t="s">
        <v>567</v>
      </c>
      <c r="B7" s="212"/>
      <c r="C7" s="213"/>
      <c r="D7" s="213"/>
      <c r="E7" s="213"/>
      <c r="F7" s="213"/>
    </row>
    <row r="8" spans="1:6" ht="15" customHeight="1">
      <c r="A8" s="181" t="s">
        <v>568</v>
      </c>
      <c r="B8" s="212"/>
      <c r="C8" s="213"/>
      <c r="D8" s="213"/>
      <c r="E8" s="213"/>
      <c r="F8" s="213"/>
    </row>
    <row r="9" spans="1:6" ht="15" customHeight="1">
      <c r="A9" s="211"/>
      <c r="B9" s="214"/>
      <c r="C9" s="215"/>
      <c r="D9" s="215"/>
      <c r="E9" s="215"/>
      <c r="F9" s="215"/>
    </row>
    <row r="10" spans="1:6" ht="15" customHeight="1">
      <c r="A10" s="211" t="s">
        <v>569</v>
      </c>
      <c r="B10" s="214"/>
      <c r="C10" s="215"/>
      <c r="D10" s="215"/>
      <c r="E10" s="215"/>
      <c r="F10" s="215"/>
    </row>
    <row r="11" spans="1:6" ht="15" customHeight="1">
      <c r="A11" s="181" t="s">
        <v>570</v>
      </c>
      <c r="B11" s="214"/>
      <c r="C11" s="215"/>
      <c r="D11" s="215"/>
      <c r="E11" s="215"/>
      <c r="F11" s="215"/>
    </row>
    <row r="12" spans="1:6" ht="15" customHeight="1">
      <c r="A12" s="216" t="s">
        <v>571</v>
      </c>
      <c r="B12" s="214"/>
      <c r="C12" s="215"/>
      <c r="D12" s="215"/>
      <c r="E12" s="215"/>
      <c r="F12" s="215"/>
    </row>
    <row r="13" spans="1:6" ht="15" customHeight="1">
      <c r="A13" s="216" t="s">
        <v>572</v>
      </c>
      <c r="B13" s="214"/>
      <c r="C13" s="215"/>
      <c r="D13" s="215"/>
      <c r="E13" s="215"/>
      <c r="F13" s="215"/>
    </row>
    <row r="14" spans="1:6" ht="15" customHeight="1">
      <c r="A14" s="216" t="s">
        <v>573</v>
      </c>
      <c r="B14" s="214"/>
      <c r="C14" s="215"/>
      <c r="D14" s="215"/>
      <c r="E14" s="215"/>
      <c r="F14" s="215"/>
    </row>
    <row r="15" spans="1:6" ht="15" customHeight="1">
      <c r="A15" s="181" t="s">
        <v>574</v>
      </c>
      <c r="B15" s="214"/>
      <c r="C15" s="215"/>
      <c r="D15" s="215"/>
      <c r="E15" s="215"/>
      <c r="F15" s="215"/>
    </row>
    <row r="16" spans="1:6" ht="15" customHeight="1">
      <c r="A16" s="216" t="s">
        <v>571</v>
      </c>
      <c r="B16" s="214"/>
      <c r="C16" s="215"/>
      <c r="D16" s="215"/>
      <c r="E16" s="215"/>
      <c r="F16" s="215"/>
    </row>
    <row r="17" spans="1:6" ht="15" customHeight="1">
      <c r="A17" s="216" t="s">
        <v>572</v>
      </c>
      <c r="B17" s="214"/>
      <c r="C17" s="215"/>
      <c r="D17" s="215"/>
      <c r="E17" s="215"/>
      <c r="F17" s="215"/>
    </row>
    <row r="18" spans="1:6" ht="15" customHeight="1">
      <c r="A18" s="216" t="s">
        <v>573</v>
      </c>
      <c r="B18" s="214"/>
      <c r="C18" s="215"/>
      <c r="D18" s="215"/>
      <c r="E18" s="215"/>
      <c r="F18" s="215"/>
    </row>
    <row r="19" spans="1:6" ht="15" customHeight="1">
      <c r="A19" s="181" t="s">
        <v>575</v>
      </c>
      <c r="B19" s="214"/>
      <c r="C19" s="215"/>
      <c r="D19" s="215"/>
      <c r="E19" s="215"/>
      <c r="F19" s="215"/>
    </row>
    <row r="20" spans="1:6" ht="15" customHeight="1">
      <c r="A20" s="181" t="s">
        <v>576</v>
      </c>
      <c r="B20" s="214"/>
      <c r="C20" s="215"/>
      <c r="D20" s="215"/>
      <c r="E20" s="215"/>
      <c r="F20" s="215"/>
    </row>
    <row r="21" spans="1:6" ht="15" customHeight="1">
      <c r="A21" s="181" t="s">
        <v>577</v>
      </c>
      <c r="B21" s="214"/>
      <c r="C21" s="215"/>
      <c r="D21" s="215"/>
      <c r="E21" s="215"/>
      <c r="F21" s="215"/>
    </row>
    <row r="22" spans="1:6" ht="15" customHeight="1">
      <c r="A22" s="181" t="s">
        <v>578</v>
      </c>
      <c r="B22" s="214"/>
      <c r="C22" s="215"/>
      <c r="D22" s="215"/>
      <c r="E22" s="215"/>
      <c r="F22" s="215"/>
    </row>
    <row r="23" spans="1:6" ht="15" customHeight="1">
      <c r="A23" s="181" t="s">
        <v>579</v>
      </c>
      <c r="B23" s="214"/>
      <c r="C23" s="215"/>
      <c r="D23" s="215"/>
      <c r="E23" s="215"/>
      <c r="F23" s="215"/>
    </row>
    <row r="24" spans="1:6" ht="15" customHeight="1">
      <c r="A24" s="181" t="s">
        <v>580</v>
      </c>
      <c r="B24" s="214"/>
      <c r="C24" s="215"/>
      <c r="D24" s="215"/>
      <c r="E24" s="215"/>
      <c r="F24" s="215"/>
    </row>
    <row r="25" spans="1:6" ht="15" customHeight="1">
      <c r="A25" s="181" t="s">
        <v>581</v>
      </c>
      <c r="B25" s="214"/>
      <c r="C25" s="215"/>
      <c r="D25" s="215"/>
      <c r="E25" s="215"/>
      <c r="F25" s="215"/>
    </row>
    <row r="26" spans="1:6" ht="15" customHeight="1">
      <c r="A26" s="181" t="s">
        <v>582</v>
      </c>
      <c r="B26" s="214"/>
      <c r="C26" s="215"/>
      <c r="D26" s="215"/>
      <c r="E26" s="215"/>
      <c r="F26" s="215"/>
    </row>
    <row r="27" spans="1:6" ht="15" customHeight="1">
      <c r="A27" s="181"/>
      <c r="B27" s="214"/>
      <c r="C27" s="215"/>
      <c r="D27" s="215"/>
      <c r="E27" s="215"/>
      <c r="F27" s="215"/>
    </row>
    <row r="28" spans="1:6" ht="15" customHeight="1">
      <c r="A28" s="103" t="s">
        <v>583</v>
      </c>
      <c r="B28" s="214"/>
      <c r="C28" s="215"/>
      <c r="D28" s="215"/>
      <c r="E28" s="215"/>
      <c r="F28" s="215"/>
    </row>
    <row r="29" spans="1:6" ht="15" customHeight="1">
      <c r="A29" s="181" t="s">
        <v>584</v>
      </c>
      <c r="B29" s="214"/>
      <c r="C29" s="215"/>
      <c r="D29" s="215"/>
      <c r="E29" s="215"/>
      <c r="F29" s="215"/>
    </row>
    <row r="30" spans="1:6" ht="15" customHeight="1">
      <c r="A30" s="181"/>
      <c r="B30" s="214"/>
      <c r="C30" s="215"/>
      <c r="D30" s="215"/>
      <c r="E30" s="215"/>
      <c r="F30" s="215"/>
    </row>
    <row r="31" spans="1:6" ht="15" customHeight="1">
      <c r="A31" s="103" t="s">
        <v>585</v>
      </c>
      <c r="B31" s="214"/>
      <c r="C31" s="215"/>
      <c r="D31" s="215"/>
      <c r="E31" s="215"/>
      <c r="F31" s="215"/>
    </row>
    <row r="32" spans="1:6" ht="15" customHeight="1">
      <c r="A32" s="181" t="s">
        <v>570</v>
      </c>
      <c r="B32" s="214"/>
      <c r="C32" s="215"/>
      <c r="D32" s="215"/>
      <c r="E32" s="215"/>
      <c r="F32" s="215"/>
    </row>
    <row r="33" spans="1:6" ht="15" customHeight="1">
      <c r="A33" s="181" t="s">
        <v>574</v>
      </c>
      <c r="B33" s="214"/>
      <c r="C33" s="215"/>
      <c r="D33" s="215"/>
      <c r="E33" s="215"/>
      <c r="F33" s="215"/>
    </row>
    <row r="34" spans="1:6" ht="15" customHeight="1">
      <c r="A34" s="181" t="s">
        <v>586</v>
      </c>
      <c r="B34" s="214"/>
      <c r="C34" s="215"/>
      <c r="D34" s="215"/>
      <c r="E34" s="215"/>
      <c r="F34" s="215"/>
    </row>
    <row r="35" spans="1:6" ht="15" customHeight="1">
      <c r="A35" s="181"/>
      <c r="B35" s="214"/>
      <c r="C35" s="215"/>
      <c r="D35" s="215"/>
      <c r="E35" s="215"/>
      <c r="F35" s="215"/>
    </row>
    <row r="36" spans="1:6" ht="15" customHeight="1">
      <c r="A36" s="103" t="s">
        <v>587</v>
      </c>
      <c r="B36" s="214"/>
      <c r="C36" s="215"/>
      <c r="D36" s="215"/>
      <c r="E36" s="215"/>
      <c r="F36" s="215"/>
    </row>
    <row r="37" spans="1:6" ht="15" customHeight="1">
      <c r="A37" s="181" t="s">
        <v>588</v>
      </c>
      <c r="B37" s="214"/>
      <c r="C37" s="215"/>
      <c r="D37" s="215"/>
      <c r="E37" s="215"/>
      <c r="F37" s="215"/>
    </row>
    <row r="38" spans="1:6" ht="15" customHeight="1">
      <c r="A38" s="181" t="s">
        <v>589</v>
      </c>
      <c r="B38" s="214"/>
      <c r="C38" s="215"/>
      <c r="D38" s="215"/>
      <c r="E38" s="215"/>
      <c r="F38" s="215"/>
    </row>
    <row r="39" spans="1:6" ht="15" customHeight="1">
      <c r="A39" s="181" t="s">
        <v>590</v>
      </c>
      <c r="B39" s="214"/>
      <c r="C39" s="215"/>
      <c r="D39" s="215"/>
      <c r="E39" s="215"/>
      <c r="F39" s="215"/>
    </row>
    <row r="40" spans="1:6" ht="15" customHeight="1">
      <c r="A40" s="217"/>
      <c r="B40" s="214"/>
      <c r="C40" s="215"/>
      <c r="D40" s="215"/>
      <c r="E40" s="215"/>
      <c r="F40" s="215"/>
    </row>
    <row r="41" spans="1:6" ht="15" customHeight="1">
      <c r="A41" s="211" t="s">
        <v>591</v>
      </c>
      <c r="B41" s="214"/>
      <c r="C41" s="215"/>
      <c r="D41" s="215"/>
      <c r="E41" s="215"/>
      <c r="F41" s="215"/>
    </row>
    <row r="42" spans="1:6" ht="15" customHeight="1">
      <c r="A42" s="217"/>
      <c r="B42" s="214"/>
      <c r="C42" s="215"/>
      <c r="D42" s="215"/>
      <c r="E42" s="215"/>
      <c r="F42" s="215"/>
    </row>
    <row r="43" spans="1:6" ht="15" customHeight="1">
      <c r="A43" s="211" t="s">
        <v>592</v>
      </c>
      <c r="B43" s="214"/>
      <c r="C43" s="215"/>
      <c r="D43" s="215"/>
      <c r="E43" s="215"/>
      <c r="F43" s="215"/>
    </row>
    <row r="44" spans="1:6" ht="15" customHeight="1">
      <c r="A44" s="181" t="s">
        <v>593</v>
      </c>
      <c r="B44" s="214"/>
      <c r="C44" s="215"/>
      <c r="D44" s="215"/>
      <c r="E44" s="215"/>
      <c r="F44" s="215"/>
    </row>
    <row r="45" spans="1:6" ht="15" customHeight="1">
      <c r="A45" s="181" t="s">
        <v>594</v>
      </c>
      <c r="B45" s="214"/>
      <c r="C45" s="215"/>
      <c r="D45" s="215"/>
      <c r="E45" s="215"/>
      <c r="F45" s="215"/>
    </row>
    <row r="46" spans="1:6" ht="15" customHeight="1">
      <c r="A46" s="181" t="s">
        <v>595</v>
      </c>
      <c r="B46" s="214"/>
      <c r="C46" s="215"/>
      <c r="D46" s="215"/>
      <c r="E46" s="215"/>
      <c r="F46" s="215"/>
    </row>
    <row r="47" spans="1:6" ht="15" customHeight="1">
      <c r="A47" s="217"/>
      <c r="B47" s="214"/>
      <c r="C47" s="215"/>
      <c r="D47" s="215"/>
      <c r="E47" s="215"/>
      <c r="F47" s="215"/>
    </row>
    <row r="48" spans="1:6" ht="15" customHeight="1">
      <c r="A48" s="218" t="s">
        <v>596</v>
      </c>
      <c r="B48" s="214"/>
      <c r="C48" s="215"/>
      <c r="D48" s="215"/>
      <c r="E48" s="215"/>
      <c r="F48" s="215"/>
    </row>
    <row r="49" spans="1:6" ht="15" customHeight="1">
      <c r="A49" s="181" t="s">
        <v>594</v>
      </c>
      <c r="B49" s="214"/>
      <c r="C49" s="215"/>
      <c r="D49" s="215"/>
      <c r="E49" s="215"/>
      <c r="F49" s="215"/>
    </row>
    <row r="50" spans="1:6" ht="15" customHeight="1">
      <c r="A50" s="181" t="s">
        <v>595</v>
      </c>
      <c r="B50" s="214"/>
      <c r="C50" s="215"/>
      <c r="D50" s="215"/>
      <c r="E50" s="215"/>
      <c r="F50" s="215"/>
    </row>
    <row r="51" spans="1:6" ht="15" customHeight="1">
      <c r="A51" s="217"/>
      <c r="B51" s="214"/>
      <c r="C51" s="215"/>
      <c r="D51" s="215"/>
      <c r="E51" s="215"/>
      <c r="F51" s="215"/>
    </row>
    <row r="52" spans="1:6" ht="15" customHeight="1">
      <c r="A52" s="211" t="s">
        <v>597</v>
      </c>
      <c r="B52" s="214"/>
      <c r="C52" s="215"/>
      <c r="D52" s="215"/>
      <c r="E52" s="215"/>
      <c r="F52" s="215"/>
    </row>
    <row r="53" spans="1:6" ht="15" customHeight="1">
      <c r="A53" s="181" t="s">
        <v>594</v>
      </c>
      <c r="B53" s="214"/>
      <c r="C53" s="215"/>
      <c r="D53" s="215"/>
      <c r="E53" s="215"/>
      <c r="F53" s="215"/>
    </row>
    <row r="54" spans="1:6" ht="15" customHeight="1">
      <c r="A54" s="181" t="s">
        <v>595</v>
      </c>
      <c r="B54" s="214"/>
      <c r="C54" s="215"/>
      <c r="D54" s="215"/>
      <c r="E54" s="215"/>
      <c r="F54" s="215"/>
    </row>
    <row r="55" spans="1:6" ht="15" customHeight="1">
      <c r="A55" s="181" t="s">
        <v>598</v>
      </c>
      <c r="B55" s="214"/>
      <c r="C55" s="215"/>
      <c r="D55" s="215"/>
      <c r="E55" s="215"/>
      <c r="F55" s="215"/>
    </row>
    <row r="56" spans="1:6" ht="15" customHeight="1">
      <c r="A56" s="217"/>
      <c r="B56" s="214"/>
      <c r="C56" s="215"/>
      <c r="D56" s="215"/>
      <c r="E56" s="215"/>
      <c r="F56" s="215"/>
    </row>
    <row r="57" spans="1:6" ht="15" customHeight="1">
      <c r="A57" s="211" t="s">
        <v>599</v>
      </c>
      <c r="B57" s="214"/>
      <c r="C57" s="215"/>
      <c r="D57" s="215"/>
      <c r="E57" s="215"/>
      <c r="F57" s="215"/>
    </row>
    <row r="58" spans="1:6" ht="15" customHeight="1">
      <c r="A58" s="181" t="s">
        <v>594</v>
      </c>
      <c r="B58" s="214"/>
      <c r="C58" s="215"/>
      <c r="D58" s="215"/>
      <c r="E58" s="215"/>
      <c r="F58" s="215"/>
    </row>
    <row r="59" spans="1:6" ht="15" customHeight="1">
      <c r="A59" s="181" t="s">
        <v>595</v>
      </c>
      <c r="B59" s="214"/>
      <c r="C59" s="215"/>
      <c r="D59" s="215"/>
      <c r="E59" s="215"/>
      <c r="F59" s="215"/>
    </row>
    <row r="60" spans="1:6" ht="15" customHeight="1">
      <c r="A60" s="217"/>
      <c r="B60" s="214"/>
      <c r="C60" s="215"/>
      <c r="D60" s="215"/>
      <c r="E60" s="215"/>
      <c r="F60" s="215"/>
    </row>
    <row r="61" spans="1:6" ht="15" customHeight="1">
      <c r="A61" s="211" t="s">
        <v>600</v>
      </c>
      <c r="B61" s="214"/>
      <c r="C61" s="215"/>
      <c r="D61" s="215"/>
      <c r="E61" s="215"/>
      <c r="F61" s="215"/>
    </row>
    <row r="62" spans="1:6" ht="15" customHeight="1">
      <c r="A62" s="181" t="s">
        <v>601</v>
      </c>
      <c r="B62" s="214"/>
      <c r="C62" s="215"/>
      <c r="D62" s="215"/>
      <c r="E62" s="215"/>
      <c r="F62" s="215"/>
    </row>
    <row r="63" spans="1:6" ht="15" customHeight="1">
      <c r="A63" s="181" t="s">
        <v>602</v>
      </c>
      <c r="B63" s="214"/>
      <c r="C63" s="215"/>
      <c r="D63" s="215"/>
      <c r="E63" s="215"/>
      <c r="F63" s="215"/>
    </row>
    <row r="64" spans="1:6" ht="15" customHeight="1">
      <c r="A64" s="217"/>
      <c r="B64" s="214"/>
      <c r="C64" s="215"/>
      <c r="D64" s="215"/>
      <c r="E64" s="215"/>
      <c r="F64" s="215"/>
    </row>
    <row r="65" spans="1:6" ht="15" customHeight="1">
      <c r="A65" s="211" t="s">
        <v>603</v>
      </c>
      <c r="B65" s="214"/>
      <c r="C65" s="215"/>
      <c r="D65" s="215"/>
      <c r="E65" s="215"/>
      <c r="F65" s="215"/>
    </row>
    <row r="66" spans="1:6" ht="15" customHeight="1">
      <c r="A66" s="181" t="s">
        <v>604</v>
      </c>
      <c r="B66" s="214"/>
      <c r="C66" s="215"/>
      <c r="D66" s="215"/>
      <c r="E66" s="215"/>
      <c r="F66" s="215"/>
    </row>
    <row r="67" spans="1:6" ht="15" customHeight="1">
      <c r="A67" s="181" t="s">
        <v>605</v>
      </c>
      <c r="B67" s="214"/>
      <c r="C67" s="215"/>
      <c r="D67" s="215"/>
      <c r="E67" s="215"/>
      <c r="F67" s="215"/>
    </row>
    <row r="68" spans="1:6" ht="15" customHeight="1" thickBot="1">
      <c r="A68" s="219"/>
      <c r="B68" s="220"/>
      <c r="C68" s="221"/>
      <c r="D68" s="221"/>
      <c r="E68" s="221"/>
      <c r="F68" s="221"/>
    </row>
  </sheetData>
  <sheetProtection/>
  <mergeCells count="2">
    <mergeCell ref="A3:F3"/>
    <mergeCell ref="A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view="pageBreakPreview" zoomScale="145" zoomScaleNormal="130" zoomScaleSheetLayoutView="145" zoomScalePageLayoutView="0" workbookViewId="0" topLeftCell="A34">
      <selection activeCell="E16" sqref="E16"/>
    </sheetView>
  </sheetViews>
  <sheetFormatPr defaultColWidth="11.421875" defaultRowHeight="15"/>
  <sheetData>
    <row r="2" ht="15">
      <c r="A2" s="30" t="s">
        <v>121</v>
      </c>
    </row>
    <row r="3" ht="15.75" thickBot="1"/>
    <row r="4" spans="1:9" ht="15.75" thickBot="1">
      <c r="A4" s="297" t="s">
        <v>441</v>
      </c>
      <c r="B4" s="298"/>
      <c r="C4" s="298"/>
      <c r="D4" s="298"/>
      <c r="E4" s="298"/>
      <c r="F4" s="298"/>
      <c r="G4" s="298"/>
      <c r="H4" s="298"/>
      <c r="I4" s="299"/>
    </row>
    <row r="5" spans="1:9" ht="15.75" thickBot="1">
      <c r="A5" s="300" t="s">
        <v>122</v>
      </c>
      <c r="B5" s="301"/>
      <c r="C5" s="301"/>
      <c r="D5" s="301"/>
      <c r="E5" s="301"/>
      <c r="F5" s="301"/>
      <c r="G5" s="301"/>
      <c r="H5" s="301"/>
      <c r="I5" s="302"/>
    </row>
    <row r="6" spans="1:9" ht="15.75" thickBot="1">
      <c r="A6" s="300" t="s">
        <v>608</v>
      </c>
      <c r="B6" s="301"/>
      <c r="C6" s="301"/>
      <c r="D6" s="301"/>
      <c r="E6" s="301"/>
      <c r="F6" s="301"/>
      <c r="G6" s="301"/>
      <c r="H6" s="301"/>
      <c r="I6" s="302"/>
    </row>
    <row r="7" spans="1:9" ht="15.75" thickBot="1">
      <c r="A7" s="300" t="s">
        <v>1</v>
      </c>
      <c r="B7" s="301"/>
      <c r="C7" s="301"/>
      <c r="D7" s="301"/>
      <c r="E7" s="301"/>
      <c r="F7" s="301"/>
      <c r="G7" s="301"/>
      <c r="H7" s="301"/>
      <c r="I7" s="302"/>
    </row>
    <row r="8" spans="1:9" ht="24" customHeight="1">
      <c r="A8" s="303" t="s">
        <v>123</v>
      </c>
      <c r="B8" s="304"/>
      <c r="C8" s="15" t="s">
        <v>124</v>
      </c>
      <c r="D8" s="286" t="s">
        <v>125</v>
      </c>
      <c r="E8" s="286" t="s">
        <v>126</v>
      </c>
      <c r="F8" s="286" t="s">
        <v>127</v>
      </c>
      <c r="G8" s="15" t="s">
        <v>128</v>
      </c>
      <c r="H8" s="286" t="s">
        <v>130</v>
      </c>
      <c r="I8" s="286" t="s">
        <v>131</v>
      </c>
    </row>
    <row r="9" spans="1:9" ht="25.5" thickBot="1">
      <c r="A9" s="305"/>
      <c r="B9" s="306"/>
      <c r="C9" s="16" t="s">
        <v>609</v>
      </c>
      <c r="D9" s="290"/>
      <c r="E9" s="290"/>
      <c r="F9" s="290"/>
      <c r="G9" s="16" t="s">
        <v>129</v>
      </c>
      <c r="H9" s="290"/>
      <c r="I9" s="290"/>
    </row>
    <row r="10" spans="1:9" ht="15">
      <c r="A10" s="295"/>
      <c r="B10" s="296"/>
      <c r="C10" s="71"/>
      <c r="D10" s="71"/>
      <c r="E10" s="71"/>
      <c r="F10" s="71"/>
      <c r="G10" s="71"/>
      <c r="H10" s="71"/>
      <c r="I10" s="71"/>
    </row>
    <row r="11" spans="1:9" ht="15">
      <c r="A11" s="281" t="s">
        <v>132</v>
      </c>
      <c r="B11" s="282"/>
      <c r="C11" s="111">
        <f aca="true" t="shared" si="0" ref="C11:I11">C12+C13+C14</f>
        <v>0</v>
      </c>
      <c r="D11" s="111">
        <f t="shared" si="0"/>
        <v>0</v>
      </c>
      <c r="E11" s="111">
        <f t="shared" si="0"/>
        <v>0</v>
      </c>
      <c r="F11" s="111">
        <f t="shared" si="0"/>
        <v>0</v>
      </c>
      <c r="G11" s="111">
        <f t="shared" si="0"/>
        <v>0</v>
      </c>
      <c r="H11" s="111">
        <f t="shared" si="0"/>
        <v>0</v>
      </c>
      <c r="I11" s="111">
        <f t="shared" si="0"/>
        <v>0</v>
      </c>
    </row>
    <row r="12" spans="1:9" ht="15">
      <c r="A12" s="281" t="s">
        <v>133</v>
      </c>
      <c r="B12" s="282"/>
      <c r="C12" s="111">
        <f>C13+C14+C15</f>
        <v>0</v>
      </c>
      <c r="D12" s="111">
        <f aca="true" t="shared" si="1" ref="D12:I12">D13+D14+D15</f>
        <v>0</v>
      </c>
      <c r="E12" s="111">
        <f t="shared" si="1"/>
        <v>0</v>
      </c>
      <c r="F12" s="111">
        <f t="shared" si="1"/>
        <v>0</v>
      </c>
      <c r="G12" s="111">
        <f t="shared" si="1"/>
        <v>0</v>
      </c>
      <c r="H12" s="111">
        <f t="shared" si="1"/>
        <v>0</v>
      </c>
      <c r="I12" s="111">
        <f t="shared" si="1"/>
        <v>0</v>
      </c>
    </row>
    <row r="13" spans="1:9" ht="16.5">
      <c r="A13" s="151"/>
      <c r="B13" s="135" t="s">
        <v>134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ht="16.5">
      <c r="A14" s="152"/>
      <c r="B14" s="135" t="s">
        <v>135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</row>
    <row r="15" spans="1:9" ht="16.5">
      <c r="A15" s="152"/>
      <c r="B15" s="135" t="s">
        <v>136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</row>
    <row r="16" spans="1:9" ht="15">
      <c r="A16" s="281" t="s">
        <v>137</v>
      </c>
      <c r="B16" s="282"/>
      <c r="C16" s="111">
        <f>C17+C18+C19</f>
        <v>0</v>
      </c>
      <c r="D16" s="111">
        <f aca="true" t="shared" si="2" ref="D16:I16">D17+D18+D19</f>
        <v>0</v>
      </c>
      <c r="E16" s="111">
        <f t="shared" si="2"/>
        <v>0</v>
      </c>
      <c r="F16" s="111">
        <f t="shared" si="2"/>
        <v>0</v>
      </c>
      <c r="G16" s="111">
        <f t="shared" si="2"/>
        <v>0</v>
      </c>
      <c r="H16" s="111">
        <f t="shared" si="2"/>
        <v>0</v>
      </c>
      <c r="I16" s="111">
        <f t="shared" si="2"/>
        <v>0</v>
      </c>
    </row>
    <row r="17" spans="1:9" ht="16.5">
      <c r="A17" s="151"/>
      <c r="B17" s="135" t="s">
        <v>138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</row>
    <row r="18" spans="1:9" ht="16.5">
      <c r="A18" s="152"/>
      <c r="B18" s="135" t="s">
        <v>139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</row>
    <row r="19" spans="1:9" ht="16.5">
      <c r="A19" s="152"/>
      <c r="B19" s="135" t="s">
        <v>140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</row>
    <row r="20" spans="1:9" ht="15">
      <c r="A20" s="281" t="s">
        <v>141</v>
      </c>
      <c r="B20" s="282"/>
      <c r="C20" s="112">
        <v>105209458</v>
      </c>
      <c r="D20" s="153"/>
      <c r="E20" s="153"/>
      <c r="F20" s="153"/>
      <c r="G20" s="112">
        <f>+1!F11</f>
        <v>38475237</v>
      </c>
      <c r="H20" s="153"/>
      <c r="I20" s="153"/>
    </row>
    <row r="21" spans="1:9" ht="15">
      <c r="A21" s="152"/>
      <c r="B21" s="135"/>
      <c r="C21" s="112"/>
      <c r="D21" s="112"/>
      <c r="E21" s="112"/>
      <c r="F21" s="112"/>
      <c r="G21" s="112"/>
      <c r="H21" s="112"/>
      <c r="I21" s="112"/>
    </row>
    <row r="22" spans="1:9" ht="16.5" customHeight="1">
      <c r="A22" s="281" t="s">
        <v>142</v>
      </c>
      <c r="B22" s="282"/>
      <c r="C22" s="112">
        <f>C11+C20</f>
        <v>105209458</v>
      </c>
      <c r="D22" s="112">
        <v>0</v>
      </c>
      <c r="E22" s="112">
        <v>0</v>
      </c>
      <c r="F22" s="112">
        <v>0</v>
      </c>
      <c r="G22" s="112">
        <f>G11+G20</f>
        <v>38475237</v>
      </c>
      <c r="H22" s="112">
        <v>0</v>
      </c>
      <c r="I22" s="112">
        <v>0</v>
      </c>
    </row>
    <row r="23" spans="1:9" ht="15">
      <c r="A23" s="281"/>
      <c r="B23" s="282"/>
      <c r="C23" s="112"/>
      <c r="D23" s="112"/>
      <c r="E23" s="112"/>
      <c r="F23" s="112"/>
      <c r="G23" s="112"/>
      <c r="H23" s="112"/>
      <c r="I23" s="112"/>
    </row>
    <row r="24" spans="1:9" ht="16.5" customHeight="1">
      <c r="A24" s="281" t="s">
        <v>467</v>
      </c>
      <c r="B24" s="282"/>
      <c r="C24" s="112"/>
      <c r="D24" s="112"/>
      <c r="E24" s="112"/>
      <c r="F24" s="112"/>
      <c r="G24" s="112"/>
      <c r="H24" s="112"/>
      <c r="I24" s="112"/>
    </row>
    <row r="25" spans="1:9" ht="15">
      <c r="A25" s="283" t="s">
        <v>143</v>
      </c>
      <c r="B25" s="284"/>
      <c r="C25" s="112">
        <v>0</v>
      </c>
      <c r="D25" s="112">
        <v>0</v>
      </c>
      <c r="E25" s="112">
        <v>0</v>
      </c>
      <c r="F25" s="112">
        <v>0</v>
      </c>
      <c r="G25" s="112">
        <f>+C25+D25-E25+F25</f>
        <v>0</v>
      </c>
      <c r="H25" s="112">
        <v>0</v>
      </c>
      <c r="I25" s="112">
        <v>0</v>
      </c>
    </row>
    <row r="26" spans="1:9" ht="15">
      <c r="A26" s="283" t="s">
        <v>144</v>
      </c>
      <c r="B26" s="284"/>
      <c r="C26" s="112">
        <v>0</v>
      </c>
      <c r="D26" s="112">
        <v>0</v>
      </c>
      <c r="E26" s="112">
        <v>0</v>
      </c>
      <c r="F26" s="112">
        <v>0</v>
      </c>
      <c r="G26" s="112">
        <f>+C26+D26-E26+F26</f>
        <v>0</v>
      </c>
      <c r="H26" s="112">
        <v>0</v>
      </c>
      <c r="I26" s="112">
        <v>0</v>
      </c>
    </row>
    <row r="27" spans="1:9" ht="15">
      <c r="A27" s="283" t="s">
        <v>145</v>
      </c>
      <c r="B27" s="284"/>
      <c r="C27" s="112">
        <v>0</v>
      </c>
      <c r="D27" s="112">
        <v>0</v>
      </c>
      <c r="E27" s="112">
        <v>0</v>
      </c>
      <c r="F27" s="112">
        <v>0</v>
      </c>
      <c r="G27" s="112">
        <f>+C27+D27-E27+F27</f>
        <v>0</v>
      </c>
      <c r="H27" s="112">
        <v>0</v>
      </c>
      <c r="I27" s="112">
        <v>0</v>
      </c>
    </row>
    <row r="28" spans="1:9" ht="15">
      <c r="A28" s="293"/>
      <c r="B28" s="294"/>
      <c r="C28" s="112"/>
      <c r="D28" s="112"/>
      <c r="E28" s="112"/>
      <c r="F28" s="112"/>
      <c r="G28" s="112"/>
      <c r="H28" s="112"/>
      <c r="I28" s="112"/>
    </row>
    <row r="29" spans="1:9" ht="16.5" customHeight="1">
      <c r="A29" s="281" t="s">
        <v>146</v>
      </c>
      <c r="B29" s="282"/>
      <c r="C29" s="112"/>
      <c r="D29" s="112"/>
      <c r="E29" s="112"/>
      <c r="F29" s="112"/>
      <c r="G29" s="112"/>
      <c r="H29" s="112"/>
      <c r="I29" s="112"/>
    </row>
    <row r="30" spans="1:9" ht="15">
      <c r="A30" s="283" t="s">
        <v>147</v>
      </c>
      <c r="B30" s="284"/>
      <c r="C30" s="112">
        <v>0</v>
      </c>
      <c r="D30" s="112">
        <v>0</v>
      </c>
      <c r="E30" s="112">
        <v>0</v>
      </c>
      <c r="F30" s="112">
        <v>0</v>
      </c>
      <c r="G30" s="112">
        <f>+C30+D30-E30+F30</f>
        <v>0</v>
      </c>
      <c r="H30" s="112">
        <v>0</v>
      </c>
      <c r="I30" s="112">
        <v>0</v>
      </c>
    </row>
    <row r="31" spans="1:9" ht="15">
      <c r="A31" s="283" t="s">
        <v>148</v>
      </c>
      <c r="B31" s="284"/>
      <c r="C31" s="112">
        <v>0</v>
      </c>
      <c r="D31" s="112">
        <v>0</v>
      </c>
      <c r="E31" s="112">
        <v>0</v>
      </c>
      <c r="F31" s="112">
        <v>0</v>
      </c>
      <c r="G31" s="112">
        <f>+C31+D31-E31+F31</f>
        <v>0</v>
      </c>
      <c r="H31" s="112">
        <v>0</v>
      </c>
      <c r="I31" s="112">
        <v>0</v>
      </c>
    </row>
    <row r="32" spans="1:9" ht="15">
      <c r="A32" s="283" t="s">
        <v>149</v>
      </c>
      <c r="B32" s="284"/>
      <c r="C32" s="112">
        <v>0</v>
      </c>
      <c r="D32" s="112">
        <v>0</v>
      </c>
      <c r="E32" s="112">
        <v>0</v>
      </c>
      <c r="F32" s="112">
        <v>0</v>
      </c>
      <c r="G32" s="112">
        <f>+C32+D32-E32+F32</f>
        <v>0</v>
      </c>
      <c r="H32" s="112">
        <v>0</v>
      </c>
      <c r="I32" s="112">
        <v>0</v>
      </c>
    </row>
    <row r="33" spans="1:9" ht="15.75" thickBot="1">
      <c r="A33" s="291"/>
      <c r="B33" s="292"/>
      <c r="C33" s="154"/>
      <c r="D33" s="154"/>
      <c r="E33" s="154"/>
      <c r="F33" s="154"/>
      <c r="G33" s="154"/>
      <c r="H33" s="154"/>
      <c r="I33" s="154"/>
    </row>
    <row r="36" spans="1:9" ht="89.25" customHeight="1">
      <c r="A36" s="17">
        <v>1</v>
      </c>
      <c r="B36" s="285" t="s">
        <v>151</v>
      </c>
      <c r="C36" s="285"/>
      <c r="D36" s="285"/>
      <c r="E36" s="285"/>
      <c r="F36" s="285"/>
      <c r="G36" s="285"/>
      <c r="H36" s="285"/>
      <c r="I36" s="285"/>
    </row>
    <row r="37" spans="1:2" ht="15">
      <c r="A37" s="17">
        <v>2</v>
      </c>
      <c r="B37" t="s">
        <v>150</v>
      </c>
    </row>
    <row r="38" ht="15.75" thickBot="1"/>
    <row r="39" spans="1:6" ht="15">
      <c r="A39" s="286" t="s">
        <v>166</v>
      </c>
      <c r="B39" s="18" t="s">
        <v>152</v>
      </c>
      <c r="C39" s="18" t="s">
        <v>154</v>
      </c>
      <c r="D39" s="18" t="s">
        <v>157</v>
      </c>
      <c r="E39" s="286" t="s">
        <v>159</v>
      </c>
      <c r="F39" s="18" t="s">
        <v>160</v>
      </c>
    </row>
    <row r="40" spans="1:6" ht="15">
      <c r="A40" s="287"/>
      <c r="B40" s="15" t="s">
        <v>153</v>
      </c>
      <c r="C40" s="15" t="s">
        <v>155</v>
      </c>
      <c r="D40" s="15" t="s">
        <v>158</v>
      </c>
      <c r="E40" s="289"/>
      <c r="F40" s="15" t="s">
        <v>161</v>
      </c>
    </row>
    <row r="41" spans="1:6" ht="15.75" thickBot="1">
      <c r="A41" s="288"/>
      <c r="B41" s="19"/>
      <c r="C41" s="16" t="s">
        <v>156</v>
      </c>
      <c r="D41" s="19"/>
      <c r="E41" s="290"/>
      <c r="F41" s="19"/>
    </row>
    <row r="42" spans="1:6" ht="24.75">
      <c r="A42" s="24" t="s">
        <v>162</v>
      </c>
      <c r="B42" s="8"/>
      <c r="C42" s="8"/>
      <c r="D42" s="8"/>
      <c r="E42" s="8"/>
      <c r="F42" s="8"/>
    </row>
    <row r="43" spans="1:6" ht="15">
      <c r="A43" s="59" t="s">
        <v>163</v>
      </c>
      <c r="B43" s="8"/>
      <c r="C43" s="8"/>
      <c r="D43" s="8"/>
      <c r="E43" s="8"/>
      <c r="F43" s="8"/>
    </row>
    <row r="44" spans="1:6" ht="15">
      <c r="A44" s="59" t="s">
        <v>164</v>
      </c>
      <c r="B44" s="8"/>
      <c r="C44" s="8"/>
      <c r="D44" s="8"/>
      <c r="E44" s="8"/>
      <c r="F44" s="8"/>
    </row>
    <row r="45" spans="1:6" ht="15.75" thickBot="1">
      <c r="A45" s="27" t="s">
        <v>165</v>
      </c>
      <c r="B45" s="10"/>
      <c r="C45" s="10"/>
      <c r="D45" s="10"/>
      <c r="E45" s="10"/>
      <c r="F45" s="10"/>
    </row>
    <row r="52" spans="1:7" ht="15">
      <c r="A52" s="126"/>
      <c r="B52" s="126"/>
      <c r="F52" s="126"/>
      <c r="G52" s="126"/>
    </row>
    <row r="53" spans="1:7" ht="15">
      <c r="A53" s="129"/>
      <c r="B53" s="129"/>
      <c r="F53" s="129"/>
      <c r="G53" s="129"/>
    </row>
    <row r="54" spans="1:7" ht="15">
      <c r="A54" s="129"/>
      <c r="B54" s="129"/>
      <c r="F54" s="129"/>
      <c r="G54" s="129"/>
    </row>
  </sheetData>
  <sheetProtection/>
  <mergeCells count="30"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B36:I36"/>
    <mergeCell ref="A39:A41"/>
    <mergeCell ref="E39:E41"/>
    <mergeCell ref="A29:B29"/>
    <mergeCell ref="A30:B30"/>
    <mergeCell ref="A31:B31"/>
    <mergeCell ref="A32:B32"/>
    <mergeCell ref="A33:B33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130" zoomScaleSheetLayoutView="130" zoomScalePageLayoutView="0" workbookViewId="0" topLeftCell="A13">
      <selection activeCell="E16" sqref="E16"/>
    </sheetView>
  </sheetViews>
  <sheetFormatPr defaultColWidth="11.421875" defaultRowHeight="15"/>
  <cols>
    <col min="1" max="1" width="15.57421875" style="0" customWidth="1"/>
  </cols>
  <sheetData>
    <row r="1" ht="15">
      <c r="A1" t="s">
        <v>167</v>
      </c>
    </row>
    <row r="2" ht="15.75" thickBot="1"/>
    <row r="3" spans="1:11" ht="15.75" thickBot="1">
      <c r="A3" s="307" t="s">
        <v>441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</row>
    <row r="4" spans="1:11" ht="15.75" thickBot="1">
      <c r="A4" s="310" t="s">
        <v>168</v>
      </c>
      <c r="B4" s="311"/>
      <c r="C4" s="311"/>
      <c r="D4" s="311"/>
      <c r="E4" s="311"/>
      <c r="F4" s="311"/>
      <c r="G4" s="311"/>
      <c r="H4" s="311"/>
      <c r="I4" s="311"/>
      <c r="J4" s="311"/>
      <c r="K4" s="312"/>
    </row>
    <row r="5" spans="1:11" ht="15.75" thickBot="1">
      <c r="A5" s="310" t="str">
        <f>+2!A6:I6</f>
        <v>Del 1 de Enero al 31 de Marzo de 2018</v>
      </c>
      <c r="B5" s="311"/>
      <c r="C5" s="311"/>
      <c r="D5" s="311"/>
      <c r="E5" s="311"/>
      <c r="F5" s="311"/>
      <c r="G5" s="311"/>
      <c r="H5" s="311"/>
      <c r="I5" s="311"/>
      <c r="J5" s="311"/>
      <c r="K5" s="312"/>
    </row>
    <row r="6" spans="1:11" ht="15.75" thickBot="1">
      <c r="A6" s="310" t="s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2"/>
    </row>
    <row r="7" spans="1:11" ht="75" thickBot="1">
      <c r="A7" s="20" t="s">
        <v>169</v>
      </c>
      <c r="B7" s="21" t="s">
        <v>170</v>
      </c>
      <c r="C7" s="21" t="s">
        <v>171</v>
      </c>
      <c r="D7" s="21" t="s">
        <v>172</v>
      </c>
      <c r="E7" s="21" t="s">
        <v>173</v>
      </c>
      <c r="F7" s="21" t="s">
        <v>174</v>
      </c>
      <c r="G7" s="21" t="s">
        <v>175</v>
      </c>
      <c r="H7" s="21" t="s">
        <v>176</v>
      </c>
      <c r="I7" s="21" t="s">
        <v>443</v>
      </c>
      <c r="J7" s="21" t="s">
        <v>444</v>
      </c>
      <c r="K7" s="21" t="s">
        <v>442</v>
      </c>
    </row>
    <row r="8" spans="1:11" ht="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24.75">
      <c r="A9" s="24" t="s">
        <v>177</v>
      </c>
      <c r="B9" s="111"/>
      <c r="C9" s="111"/>
      <c r="D9" s="111"/>
      <c r="E9" s="111">
        <f aca="true" t="shared" si="0" ref="E9:K9">E10+E11+E12+E13</f>
        <v>0</v>
      </c>
      <c r="F9" s="111"/>
      <c r="G9" s="111">
        <f t="shared" si="0"/>
        <v>0</v>
      </c>
      <c r="H9" s="111">
        <f t="shared" si="0"/>
        <v>0</v>
      </c>
      <c r="I9" s="111">
        <f t="shared" si="0"/>
        <v>0</v>
      </c>
      <c r="J9" s="111">
        <f t="shared" si="0"/>
        <v>0</v>
      </c>
      <c r="K9" s="111">
        <f t="shared" si="0"/>
        <v>0</v>
      </c>
    </row>
    <row r="10" spans="1:11" ht="15">
      <c r="A10" s="25" t="s">
        <v>178</v>
      </c>
      <c r="B10" s="112"/>
      <c r="C10" s="112"/>
      <c r="D10" s="112"/>
      <c r="E10" s="112">
        <v>0</v>
      </c>
      <c r="F10" s="112"/>
      <c r="G10" s="112">
        <v>0</v>
      </c>
      <c r="H10" s="112">
        <v>0</v>
      </c>
      <c r="I10" s="112">
        <v>0</v>
      </c>
      <c r="J10" s="112">
        <v>0</v>
      </c>
      <c r="K10" s="112">
        <f>E10-J10</f>
        <v>0</v>
      </c>
    </row>
    <row r="11" spans="1:11" ht="15">
      <c r="A11" s="25" t="s">
        <v>179</v>
      </c>
      <c r="B11" s="112"/>
      <c r="C11" s="112"/>
      <c r="D11" s="112"/>
      <c r="E11" s="112">
        <v>0</v>
      </c>
      <c r="F11" s="112"/>
      <c r="G11" s="112">
        <v>0</v>
      </c>
      <c r="H11" s="112">
        <v>0</v>
      </c>
      <c r="I11" s="112">
        <v>0</v>
      </c>
      <c r="J11" s="112">
        <v>0</v>
      </c>
      <c r="K11" s="112">
        <f>E11-J11</f>
        <v>0</v>
      </c>
    </row>
    <row r="12" spans="1:11" ht="15">
      <c r="A12" s="25" t="s">
        <v>180</v>
      </c>
      <c r="B12" s="112"/>
      <c r="C12" s="112"/>
      <c r="D12" s="112"/>
      <c r="E12" s="112">
        <v>0</v>
      </c>
      <c r="F12" s="112"/>
      <c r="G12" s="112">
        <v>0</v>
      </c>
      <c r="H12" s="112">
        <v>0</v>
      </c>
      <c r="I12" s="112">
        <v>0</v>
      </c>
      <c r="J12" s="112">
        <v>0</v>
      </c>
      <c r="K12" s="112">
        <f>E12-J12</f>
        <v>0</v>
      </c>
    </row>
    <row r="13" spans="1:11" ht="15">
      <c r="A13" s="25" t="s">
        <v>181</v>
      </c>
      <c r="B13" s="112"/>
      <c r="C13" s="112"/>
      <c r="D13" s="112"/>
      <c r="E13" s="112">
        <v>0</v>
      </c>
      <c r="F13" s="112"/>
      <c r="G13" s="112">
        <v>0</v>
      </c>
      <c r="H13" s="112">
        <v>0</v>
      </c>
      <c r="I13" s="112">
        <v>0</v>
      </c>
      <c r="J13" s="112">
        <v>0</v>
      </c>
      <c r="K13" s="112">
        <f>E13-J13</f>
        <v>0</v>
      </c>
    </row>
    <row r="14" spans="1:11" ht="15">
      <c r="A14" s="26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6.5">
      <c r="A15" s="24" t="s">
        <v>182</v>
      </c>
      <c r="B15" s="111"/>
      <c r="C15" s="111"/>
      <c r="D15" s="111"/>
      <c r="E15" s="111">
        <f>E16+E17+E18+E19</f>
        <v>0</v>
      </c>
      <c r="F15" s="111"/>
      <c r="G15" s="111">
        <f>G16+G17+G18+G19</f>
        <v>0</v>
      </c>
      <c r="H15" s="111">
        <f>H16+H17+H18+H19</f>
        <v>0</v>
      </c>
      <c r="I15" s="111">
        <f>I16+I17+I18+I19</f>
        <v>0</v>
      </c>
      <c r="J15" s="111">
        <f>J16+J17+J18+J19</f>
        <v>0</v>
      </c>
      <c r="K15" s="111">
        <f>K16+K17+K18+K19</f>
        <v>0</v>
      </c>
    </row>
    <row r="16" spans="1:11" ht="15">
      <c r="A16" s="25" t="s">
        <v>183</v>
      </c>
      <c r="B16" s="112"/>
      <c r="C16" s="112"/>
      <c r="D16" s="112"/>
      <c r="E16" s="112">
        <v>0</v>
      </c>
      <c r="F16" s="112"/>
      <c r="G16" s="112">
        <v>0</v>
      </c>
      <c r="H16" s="112">
        <v>0</v>
      </c>
      <c r="I16" s="112">
        <v>0</v>
      </c>
      <c r="J16" s="112">
        <v>0</v>
      </c>
      <c r="K16" s="112">
        <f>E16-J16</f>
        <v>0</v>
      </c>
    </row>
    <row r="17" spans="1:11" ht="15">
      <c r="A17" s="25" t="s">
        <v>184</v>
      </c>
      <c r="B17" s="112"/>
      <c r="C17" s="112"/>
      <c r="D17" s="112"/>
      <c r="E17" s="112">
        <v>0</v>
      </c>
      <c r="F17" s="112"/>
      <c r="G17" s="112">
        <v>0</v>
      </c>
      <c r="H17" s="112">
        <v>0</v>
      </c>
      <c r="I17" s="112">
        <v>0</v>
      </c>
      <c r="J17" s="112">
        <v>0</v>
      </c>
      <c r="K17" s="112">
        <f>E17-J17</f>
        <v>0</v>
      </c>
    </row>
    <row r="18" spans="1:11" ht="15">
      <c r="A18" s="25" t="s">
        <v>185</v>
      </c>
      <c r="B18" s="112"/>
      <c r="C18" s="112"/>
      <c r="D18" s="112"/>
      <c r="E18" s="112">
        <v>0</v>
      </c>
      <c r="F18" s="112"/>
      <c r="G18" s="112">
        <v>0</v>
      </c>
      <c r="H18" s="112">
        <v>0</v>
      </c>
      <c r="I18" s="112">
        <v>0</v>
      </c>
      <c r="J18" s="112">
        <v>0</v>
      </c>
      <c r="K18" s="112">
        <f>E18-J18</f>
        <v>0</v>
      </c>
    </row>
    <row r="19" spans="1:11" ht="15">
      <c r="A19" s="25" t="s">
        <v>186</v>
      </c>
      <c r="B19" s="112"/>
      <c r="C19" s="112"/>
      <c r="D19" s="112"/>
      <c r="E19" s="112">
        <v>0</v>
      </c>
      <c r="F19" s="112"/>
      <c r="G19" s="112">
        <v>0</v>
      </c>
      <c r="H19" s="112">
        <v>0</v>
      </c>
      <c r="I19" s="112">
        <v>0</v>
      </c>
      <c r="J19" s="112">
        <v>0</v>
      </c>
      <c r="K19" s="112">
        <f>E19-J19</f>
        <v>0</v>
      </c>
    </row>
    <row r="20" spans="1:11" ht="15">
      <c r="A20" s="26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41.25">
      <c r="A21" s="24" t="s">
        <v>187</v>
      </c>
      <c r="B21" s="111"/>
      <c r="C21" s="72"/>
      <c r="D21" s="72"/>
      <c r="E21" s="111">
        <f>E9+E15</f>
        <v>0</v>
      </c>
      <c r="F21" s="72"/>
      <c r="G21" s="111">
        <f>G9+G15</f>
        <v>0</v>
      </c>
      <c r="H21" s="111">
        <f>H9+H15</f>
        <v>0</v>
      </c>
      <c r="I21" s="111">
        <f>I9+I15</f>
        <v>0</v>
      </c>
      <c r="J21" s="111">
        <f>J9+J15</f>
        <v>0</v>
      </c>
      <c r="K21" s="111">
        <f>K9+K15</f>
        <v>0</v>
      </c>
    </row>
    <row r="22" spans="1:11" ht="15.75" thickBot="1">
      <c r="A22" s="27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15">
      <c r="A23" s="148"/>
      <c r="B23" s="225"/>
      <c r="C23" s="225"/>
      <c r="D23" s="225"/>
      <c r="E23" s="225"/>
      <c r="F23" s="225"/>
      <c r="G23" s="225"/>
      <c r="H23" s="225"/>
      <c r="I23" s="225"/>
      <c r="J23" s="225"/>
      <c r="K23" s="225"/>
    </row>
    <row r="24" spans="1:11" ht="15">
      <c r="A24" s="148"/>
      <c r="B24" s="225"/>
      <c r="C24" s="225"/>
      <c r="D24" s="225"/>
      <c r="E24" s="225"/>
      <c r="F24" s="225"/>
      <c r="G24" s="225"/>
      <c r="H24" s="225"/>
      <c r="I24" s="225"/>
      <c r="J24" s="225"/>
      <c r="K24" s="225"/>
    </row>
    <row r="25" spans="1:11" ht="15">
      <c r="A25" s="148"/>
      <c r="B25" s="225"/>
      <c r="C25" s="225"/>
      <c r="D25" s="225"/>
      <c r="E25" s="225"/>
      <c r="F25" s="225"/>
      <c r="G25" s="225"/>
      <c r="H25" s="225"/>
      <c r="I25" s="225"/>
      <c r="J25" s="225"/>
      <c r="K25" s="225"/>
    </row>
    <row r="30" spans="3:9" ht="15">
      <c r="C30" s="126"/>
      <c r="I30" s="126"/>
    </row>
    <row r="31" spans="3:9" ht="15">
      <c r="C31" s="129"/>
      <c r="I31" s="129"/>
    </row>
    <row r="32" spans="3:9" ht="15">
      <c r="C32" s="129"/>
      <c r="I32" s="129"/>
    </row>
  </sheetData>
  <sheetProtection/>
  <mergeCells count="4">
    <mergeCell ref="A3:K3"/>
    <mergeCell ref="A4:K4"/>
    <mergeCell ref="A5:K5"/>
    <mergeCell ref="A6:K6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G77"/>
  <sheetViews>
    <sheetView view="pageBreakPreview" zoomScale="160" zoomScaleSheetLayoutView="160" zoomScalePageLayoutView="0" workbookViewId="0" topLeftCell="A1">
      <selection activeCell="C16" sqref="C16"/>
    </sheetView>
  </sheetViews>
  <sheetFormatPr defaultColWidth="11.421875" defaultRowHeight="15"/>
  <cols>
    <col min="1" max="1" width="3.7109375" style="0" customWidth="1"/>
    <col min="2" max="2" width="56.57421875" style="0" customWidth="1"/>
    <col min="3" max="3" width="12.28125" style="0" customWidth="1"/>
    <col min="4" max="4" width="10.57421875" style="0" customWidth="1"/>
    <col min="5" max="5" width="11.421875" style="0" customWidth="1"/>
    <col min="6" max="6" width="17.8515625" style="0" bestFit="1" customWidth="1"/>
    <col min="7" max="7" width="12.8515625" style="0" bestFit="1" customWidth="1"/>
  </cols>
  <sheetData>
    <row r="1" ht="15">
      <c r="A1" s="30" t="s">
        <v>188</v>
      </c>
    </row>
    <row r="2" ht="15.75" thickBot="1"/>
    <row r="3" spans="1:5" ht="15">
      <c r="A3" s="271" t="s">
        <v>441</v>
      </c>
      <c r="B3" s="272"/>
      <c r="C3" s="272"/>
      <c r="D3" s="272"/>
      <c r="E3" s="273"/>
    </row>
    <row r="4" spans="1:5" ht="15">
      <c r="A4" s="326" t="s">
        <v>189</v>
      </c>
      <c r="B4" s="327"/>
      <c r="C4" s="327"/>
      <c r="D4" s="327"/>
      <c r="E4" s="328"/>
    </row>
    <row r="5" spans="1:5" ht="15">
      <c r="A5" s="326" t="str">
        <f>+2!A6:I6</f>
        <v>Del 1 de Enero al 31 de Marzo de 2018</v>
      </c>
      <c r="B5" s="327"/>
      <c r="C5" s="327"/>
      <c r="D5" s="327"/>
      <c r="E5" s="328"/>
    </row>
    <row r="6" spans="1:5" ht="15.75" thickBot="1">
      <c r="A6" s="329" t="s">
        <v>1</v>
      </c>
      <c r="B6" s="330"/>
      <c r="C6" s="330"/>
      <c r="D6" s="330"/>
      <c r="E6" s="331"/>
    </row>
    <row r="7" spans="1:5" ht="6.75" customHeight="1" thickBot="1">
      <c r="A7" s="31"/>
      <c r="B7" s="31"/>
      <c r="C7" s="31"/>
      <c r="D7" s="31"/>
      <c r="E7" s="31"/>
    </row>
    <row r="8" spans="1:5" ht="15">
      <c r="A8" s="317" t="s">
        <v>2</v>
      </c>
      <c r="B8" s="318"/>
      <c r="C8" s="13" t="s">
        <v>190</v>
      </c>
      <c r="D8" s="323" t="s">
        <v>192</v>
      </c>
      <c r="E8" s="13" t="s">
        <v>193</v>
      </c>
    </row>
    <row r="9" spans="1:5" ht="15.75" thickBot="1">
      <c r="A9" s="319"/>
      <c r="B9" s="320"/>
      <c r="C9" s="21" t="s">
        <v>191</v>
      </c>
      <c r="D9" s="324"/>
      <c r="E9" s="21" t="s">
        <v>194</v>
      </c>
    </row>
    <row r="10" spans="1:5" ht="15">
      <c r="A10" s="32"/>
      <c r="B10" s="33"/>
      <c r="C10" s="33"/>
      <c r="D10" s="33"/>
      <c r="E10" s="33"/>
    </row>
    <row r="11" spans="1:7" ht="15">
      <c r="A11" s="32"/>
      <c r="B11" s="34" t="s">
        <v>195</v>
      </c>
      <c r="C11" s="113">
        <f>SUM(C12:C14)</f>
        <v>5484178285</v>
      </c>
      <c r="D11" s="113">
        <f>D12+D13+D14</f>
        <v>705142225</v>
      </c>
      <c r="E11" s="113">
        <f>E12+E13+E14</f>
        <v>705142225</v>
      </c>
      <c r="G11" s="163"/>
    </row>
    <row r="12" spans="1:5" ht="15">
      <c r="A12" s="32"/>
      <c r="B12" s="35" t="s">
        <v>196</v>
      </c>
      <c r="C12" s="114">
        <f>5!D45</f>
        <v>134221000</v>
      </c>
      <c r="D12" s="114">
        <f>5!G45</f>
        <v>24070937</v>
      </c>
      <c r="E12" s="114">
        <f>5!H45</f>
        <v>24070937</v>
      </c>
    </row>
    <row r="13" spans="1:7" ht="15">
      <c r="A13" s="32"/>
      <c r="B13" s="35" t="s">
        <v>197</v>
      </c>
      <c r="C13" s="114">
        <f>5!D70</f>
        <v>5349957285</v>
      </c>
      <c r="D13" s="114">
        <f>5!G70</f>
        <v>681071288</v>
      </c>
      <c r="E13" s="114">
        <f>5!H70</f>
        <v>681071288</v>
      </c>
      <c r="G13" s="163"/>
    </row>
    <row r="14" spans="1:5" ht="15">
      <c r="A14" s="32"/>
      <c r="B14" s="35" t="s">
        <v>198</v>
      </c>
      <c r="C14" s="114">
        <v>0</v>
      </c>
      <c r="D14" s="114">
        <v>0</v>
      </c>
      <c r="E14" s="114">
        <v>0</v>
      </c>
    </row>
    <row r="15" spans="1:7" ht="15">
      <c r="A15" s="36"/>
      <c r="B15" s="34" t="s">
        <v>199</v>
      </c>
      <c r="C15" s="113">
        <f>C16+C17</f>
        <v>134221000</v>
      </c>
      <c r="D15" s="113">
        <f>D16+D17</f>
        <v>9440688.430000002</v>
      </c>
      <c r="E15" s="113">
        <f>E16+E17</f>
        <v>9320164.420000002</v>
      </c>
      <c r="F15" s="175"/>
      <c r="G15" s="163"/>
    </row>
    <row r="16" spans="1:6" ht="15">
      <c r="A16" s="32"/>
      <c r="B16" s="35" t="s">
        <v>200</v>
      </c>
      <c r="C16" s="114">
        <f>6a!C10</f>
        <v>134221000</v>
      </c>
      <c r="D16" s="114">
        <f>6a!F10</f>
        <v>9440688.430000002</v>
      </c>
      <c r="E16" s="114">
        <f>6a!G10</f>
        <v>9320164.420000002</v>
      </c>
      <c r="F16" s="163"/>
    </row>
    <row r="17" spans="1:5" ht="15">
      <c r="A17" s="32"/>
      <c r="B17" s="35" t="s">
        <v>201</v>
      </c>
      <c r="C17" s="114">
        <v>0</v>
      </c>
      <c r="D17" s="114">
        <v>0</v>
      </c>
      <c r="E17" s="114">
        <v>0</v>
      </c>
    </row>
    <row r="18" spans="1:5" ht="15">
      <c r="A18" s="32"/>
      <c r="B18" s="34" t="s">
        <v>202</v>
      </c>
      <c r="C18" s="113">
        <f>C19+C20</f>
        <v>0</v>
      </c>
      <c r="D18" s="113">
        <f>D19+D20</f>
        <v>0</v>
      </c>
      <c r="E18" s="113">
        <f>E19+E20</f>
        <v>0</v>
      </c>
    </row>
    <row r="19" spans="1:5" ht="15">
      <c r="A19" s="32"/>
      <c r="B19" s="35" t="s">
        <v>203</v>
      </c>
      <c r="C19" s="115">
        <v>0</v>
      </c>
      <c r="D19" s="115">
        <v>0</v>
      </c>
      <c r="E19" s="115">
        <v>0</v>
      </c>
    </row>
    <row r="20" spans="1:5" ht="15">
      <c r="A20" s="32"/>
      <c r="B20" s="35" t="s">
        <v>204</v>
      </c>
      <c r="C20" s="115">
        <v>0</v>
      </c>
      <c r="D20" s="115">
        <v>0</v>
      </c>
      <c r="E20" s="115">
        <v>0</v>
      </c>
    </row>
    <row r="21" spans="1:5" ht="15">
      <c r="A21" s="76"/>
      <c r="B21" s="34" t="s">
        <v>205</v>
      </c>
      <c r="C21" s="115">
        <f>C11-C15+C18</f>
        <v>5349957285</v>
      </c>
      <c r="D21" s="116">
        <f>D11-D15+D18</f>
        <v>695701536.57</v>
      </c>
      <c r="E21" s="116">
        <f>E11-E15+E18</f>
        <v>695822060.58</v>
      </c>
    </row>
    <row r="22" spans="1:5" ht="15">
      <c r="A22" s="76"/>
      <c r="B22" s="226" t="s">
        <v>206</v>
      </c>
      <c r="C22" s="115">
        <f>C21-C14</f>
        <v>5349957285</v>
      </c>
      <c r="D22" s="116">
        <f>D21-D14</f>
        <v>695701536.57</v>
      </c>
      <c r="E22" s="116">
        <f>E21-E14</f>
        <v>695822060.58</v>
      </c>
    </row>
    <row r="23" spans="1:5" ht="16.5">
      <c r="A23" s="32"/>
      <c r="B23" s="34" t="s">
        <v>207</v>
      </c>
      <c r="C23" s="115">
        <f>C22-C18</f>
        <v>5349957285</v>
      </c>
      <c r="D23" s="116">
        <f>D22-D18</f>
        <v>695701536.57</v>
      </c>
      <c r="E23" s="116">
        <f>E22-E18</f>
        <v>695822060.58</v>
      </c>
    </row>
    <row r="24" spans="1:5" ht="15.75" thickBot="1">
      <c r="A24" s="37"/>
      <c r="B24" s="38"/>
      <c r="C24" s="39"/>
      <c r="D24" s="39"/>
      <c r="E24" s="39"/>
    </row>
    <row r="25" spans="1:5" ht="6.75" customHeight="1" thickBot="1">
      <c r="A25" s="325"/>
      <c r="B25" s="325"/>
      <c r="C25" s="325"/>
      <c r="D25" s="325"/>
      <c r="E25" s="325"/>
    </row>
    <row r="26" spans="1:5" ht="15.75" thickBot="1">
      <c r="A26" s="332" t="s">
        <v>208</v>
      </c>
      <c r="B26" s="333"/>
      <c r="C26" s="28" t="s">
        <v>209</v>
      </c>
      <c r="D26" s="28" t="s">
        <v>192</v>
      </c>
      <c r="E26" s="28" t="s">
        <v>210</v>
      </c>
    </row>
    <row r="27" spans="1:5" ht="15">
      <c r="A27" s="32"/>
      <c r="B27" s="33"/>
      <c r="C27" s="33"/>
      <c r="D27" s="33"/>
      <c r="E27" s="33"/>
    </row>
    <row r="28" spans="1:5" ht="15">
      <c r="A28" s="106"/>
      <c r="B28" s="34" t="s">
        <v>211</v>
      </c>
      <c r="C28" s="34">
        <f>C29+C30</f>
        <v>0</v>
      </c>
      <c r="D28" s="34">
        <f>D29+D30</f>
        <v>0</v>
      </c>
      <c r="E28" s="34">
        <f>E29+E30</f>
        <v>0</v>
      </c>
    </row>
    <row r="29" spans="1:5" ht="15">
      <c r="A29" s="106"/>
      <c r="B29" s="35" t="s">
        <v>212</v>
      </c>
      <c r="C29" s="33">
        <v>0</v>
      </c>
      <c r="D29" s="33">
        <v>0</v>
      </c>
      <c r="E29" s="33">
        <v>0</v>
      </c>
    </row>
    <row r="30" spans="1:5" ht="15">
      <c r="A30" s="106"/>
      <c r="B30" s="35" t="s">
        <v>213</v>
      </c>
      <c r="C30" s="33">
        <v>0</v>
      </c>
      <c r="D30" s="33">
        <v>0</v>
      </c>
      <c r="E30" s="33">
        <v>0</v>
      </c>
    </row>
    <row r="31" spans="1:5" ht="15">
      <c r="A31" s="36"/>
      <c r="B31" s="34" t="s">
        <v>214</v>
      </c>
      <c r="C31" s="116">
        <f>C23+C28</f>
        <v>5349957285</v>
      </c>
      <c r="D31" s="116">
        <f>D23+D28</f>
        <v>695701536.57</v>
      </c>
      <c r="E31" s="116">
        <f>E23+E28</f>
        <v>695822060.58</v>
      </c>
    </row>
    <row r="32" spans="1:5" ht="15.75" thickBot="1">
      <c r="A32" s="40"/>
      <c r="B32" s="38"/>
      <c r="C32" s="38"/>
      <c r="D32" s="38"/>
      <c r="E32" s="38"/>
    </row>
    <row r="33" ht="6.75" customHeight="1" thickBot="1"/>
    <row r="34" spans="1:5" ht="15">
      <c r="A34" s="317" t="s">
        <v>208</v>
      </c>
      <c r="B34" s="318"/>
      <c r="C34" s="321" t="s">
        <v>215</v>
      </c>
      <c r="D34" s="321" t="s">
        <v>192</v>
      </c>
      <c r="E34" s="12" t="s">
        <v>193</v>
      </c>
    </row>
    <row r="35" spans="1:5" ht="15.75" thickBot="1">
      <c r="A35" s="319"/>
      <c r="B35" s="320"/>
      <c r="C35" s="322"/>
      <c r="D35" s="322"/>
      <c r="E35" s="41" t="s">
        <v>210</v>
      </c>
    </row>
    <row r="36" spans="1:5" ht="15">
      <c r="A36" s="42"/>
      <c r="B36" s="43"/>
      <c r="C36" s="43"/>
      <c r="D36" s="43"/>
      <c r="E36" s="43"/>
    </row>
    <row r="37" spans="1:5" ht="15">
      <c r="A37" s="44"/>
      <c r="B37" s="45" t="s">
        <v>216</v>
      </c>
      <c r="C37" s="105">
        <f>C38+C39</f>
        <v>0</v>
      </c>
      <c r="D37" s="105">
        <f>D38+D39</f>
        <v>0</v>
      </c>
      <c r="E37" s="105">
        <f>E38+E39</f>
        <v>0</v>
      </c>
    </row>
    <row r="38" spans="1:5" ht="15">
      <c r="A38" s="101"/>
      <c r="B38" s="46" t="s">
        <v>217</v>
      </c>
      <c r="C38" s="102">
        <v>0</v>
      </c>
      <c r="D38" s="102">
        <v>0</v>
      </c>
      <c r="E38" s="102">
        <v>0</v>
      </c>
    </row>
    <row r="39" spans="1:5" ht="15">
      <c r="A39" s="101"/>
      <c r="B39" s="46" t="s">
        <v>218</v>
      </c>
      <c r="C39" s="102">
        <v>0</v>
      </c>
      <c r="D39" s="102">
        <v>0</v>
      </c>
      <c r="E39" s="102">
        <v>0</v>
      </c>
    </row>
    <row r="40" spans="1:5" ht="15">
      <c r="A40" s="103"/>
      <c r="B40" s="45" t="s">
        <v>219</v>
      </c>
      <c r="C40" s="104">
        <f>C41+C42</f>
        <v>0</v>
      </c>
      <c r="D40" s="104">
        <f>D41+D42</f>
        <v>0</v>
      </c>
      <c r="E40" s="104">
        <f>E41+E42</f>
        <v>0</v>
      </c>
    </row>
    <row r="41" spans="1:5" ht="15">
      <c r="A41" s="103"/>
      <c r="B41" s="46" t="s">
        <v>220</v>
      </c>
      <c r="C41" s="43">
        <v>0</v>
      </c>
      <c r="D41" s="43">
        <v>0</v>
      </c>
      <c r="E41" s="43">
        <v>0</v>
      </c>
    </row>
    <row r="42" spans="1:5" ht="15">
      <c r="A42" s="103"/>
      <c r="B42" s="46" t="s">
        <v>221</v>
      </c>
      <c r="C42" s="43">
        <v>0</v>
      </c>
      <c r="D42" s="43">
        <v>0</v>
      </c>
      <c r="E42" s="43">
        <v>0</v>
      </c>
    </row>
    <row r="43" spans="1:5" ht="15">
      <c r="A43" s="44"/>
      <c r="B43" s="45" t="s">
        <v>222</v>
      </c>
      <c r="C43" s="105">
        <f>C37-C40</f>
        <v>0</v>
      </c>
      <c r="D43" s="105">
        <f>D37-D40</f>
        <v>0</v>
      </c>
      <c r="E43" s="105">
        <f>E37-E40</f>
        <v>0</v>
      </c>
    </row>
    <row r="44" spans="1:5" ht="15.75" thickBot="1">
      <c r="A44" s="117"/>
      <c r="B44" s="118"/>
      <c r="C44" s="119"/>
      <c r="D44" s="119"/>
      <c r="E44" s="119"/>
    </row>
    <row r="45" spans="1:5" ht="6.75" customHeight="1" thickBot="1">
      <c r="A45" s="121"/>
      <c r="B45" s="227"/>
      <c r="C45" s="227"/>
      <c r="D45" s="228"/>
      <c r="E45" s="227"/>
    </row>
    <row r="46" spans="1:5" ht="15">
      <c r="A46" s="317" t="s">
        <v>208</v>
      </c>
      <c r="B46" s="318"/>
      <c r="C46" s="12" t="s">
        <v>190</v>
      </c>
      <c r="D46" s="321" t="s">
        <v>192</v>
      </c>
      <c r="E46" s="12" t="s">
        <v>193</v>
      </c>
    </row>
    <row r="47" spans="1:5" ht="12" customHeight="1" thickBot="1">
      <c r="A47" s="319"/>
      <c r="B47" s="320"/>
      <c r="C47" s="41" t="s">
        <v>209</v>
      </c>
      <c r="D47" s="322"/>
      <c r="E47" s="41" t="s">
        <v>210</v>
      </c>
    </row>
    <row r="48" spans="1:5" ht="15">
      <c r="A48" s="334"/>
      <c r="B48" s="335"/>
      <c r="C48" s="43"/>
      <c r="D48" s="43"/>
      <c r="E48" s="43"/>
    </row>
    <row r="49" spans="1:5" ht="15">
      <c r="A49" s="313"/>
      <c r="B49" s="314" t="s">
        <v>223</v>
      </c>
      <c r="C49" s="315">
        <f>C12</f>
        <v>134221000</v>
      </c>
      <c r="D49" s="315">
        <f>D12</f>
        <v>24070937</v>
      </c>
      <c r="E49" s="315">
        <f>E12</f>
        <v>24070937</v>
      </c>
    </row>
    <row r="50" spans="1:5" ht="15">
      <c r="A50" s="313"/>
      <c r="B50" s="314"/>
      <c r="C50" s="316"/>
      <c r="D50" s="316"/>
      <c r="E50" s="316"/>
    </row>
    <row r="51" spans="1:5" ht="15">
      <c r="A51" s="101"/>
      <c r="B51" s="48" t="s">
        <v>224</v>
      </c>
      <c r="C51" s="104">
        <f>C52-C53</f>
        <v>0</v>
      </c>
      <c r="D51" s="104">
        <f>D52-D53</f>
        <v>0</v>
      </c>
      <c r="E51" s="104">
        <f>E52-E53</f>
        <v>0</v>
      </c>
    </row>
    <row r="52" spans="1:5" ht="15">
      <c r="A52" s="101"/>
      <c r="B52" s="46" t="s">
        <v>217</v>
      </c>
      <c r="C52" s="43">
        <v>0</v>
      </c>
      <c r="D52" s="43">
        <v>0</v>
      </c>
      <c r="E52" s="43">
        <v>0</v>
      </c>
    </row>
    <row r="53" spans="1:5" ht="15">
      <c r="A53" s="101"/>
      <c r="B53" s="46" t="s">
        <v>220</v>
      </c>
      <c r="C53" s="43">
        <v>0</v>
      </c>
      <c r="D53" s="43">
        <v>0</v>
      </c>
      <c r="E53" s="43">
        <v>0</v>
      </c>
    </row>
    <row r="54" spans="1:5" ht="15">
      <c r="A54" s="42"/>
      <c r="B54" s="47" t="s">
        <v>200</v>
      </c>
      <c r="C54" s="132">
        <f>6a!C10</f>
        <v>134221000</v>
      </c>
      <c r="D54" s="132">
        <f>6a!F10</f>
        <v>9440688.430000002</v>
      </c>
      <c r="E54" s="132">
        <f>6a!G10</f>
        <v>9320164.420000002</v>
      </c>
    </row>
    <row r="55" spans="1:5" ht="15">
      <c r="A55" s="42"/>
      <c r="B55" s="47" t="s">
        <v>203</v>
      </c>
      <c r="C55" s="43"/>
      <c r="D55" s="43">
        <v>0</v>
      </c>
      <c r="E55" s="43">
        <v>0</v>
      </c>
    </row>
    <row r="56" spans="1:5" ht="15">
      <c r="A56" s="103"/>
      <c r="B56" s="122" t="s">
        <v>225</v>
      </c>
      <c r="C56" s="123">
        <f>C49+C51-C54+C55</f>
        <v>0</v>
      </c>
      <c r="D56" s="123">
        <f>D49+D51-D54+D55</f>
        <v>14630248.569999998</v>
      </c>
      <c r="E56" s="123">
        <f>E49+E51-E54+E55</f>
        <v>14750772.579999998</v>
      </c>
    </row>
    <row r="57" spans="1:5" ht="16.5">
      <c r="A57" s="121"/>
      <c r="B57" s="120" t="s">
        <v>226</v>
      </c>
      <c r="C57" s="235">
        <f>C56-C51</f>
        <v>0</v>
      </c>
      <c r="D57" s="235">
        <f>D56-D51</f>
        <v>14630248.569999998</v>
      </c>
      <c r="E57" s="235">
        <f>E56-E51</f>
        <v>14750772.579999998</v>
      </c>
    </row>
    <row r="58" spans="1:5" ht="15.75" thickBot="1">
      <c r="A58" s="117"/>
      <c r="B58" s="229"/>
      <c r="C58" s="230"/>
      <c r="D58" s="230"/>
      <c r="E58" s="230"/>
    </row>
    <row r="59" spans="1:5" ht="6.75" customHeight="1" thickBot="1">
      <c r="A59" s="117"/>
      <c r="C59" s="119"/>
      <c r="D59" s="119"/>
      <c r="E59" s="119"/>
    </row>
    <row r="60" spans="1:5" ht="15">
      <c r="A60" s="317" t="s">
        <v>208</v>
      </c>
      <c r="B60" s="318"/>
      <c r="C60" s="321" t="s">
        <v>215</v>
      </c>
      <c r="D60" s="321" t="s">
        <v>192</v>
      </c>
      <c r="E60" s="12" t="s">
        <v>193</v>
      </c>
    </row>
    <row r="61" spans="1:5" ht="15.75" thickBot="1">
      <c r="A61" s="319"/>
      <c r="B61" s="320"/>
      <c r="C61" s="322"/>
      <c r="D61" s="322"/>
      <c r="E61" s="41" t="s">
        <v>210</v>
      </c>
    </row>
    <row r="62" spans="1:5" ht="15">
      <c r="A62" s="334"/>
      <c r="B62" s="335"/>
      <c r="C62" s="43"/>
      <c r="D62" s="43"/>
      <c r="E62" s="43"/>
    </row>
    <row r="63" spans="1:5" ht="15">
      <c r="A63" s="313"/>
      <c r="B63" s="314" t="s">
        <v>197</v>
      </c>
      <c r="C63" s="315">
        <f>C13</f>
        <v>5349957285</v>
      </c>
      <c r="D63" s="315">
        <f>D13</f>
        <v>681071288</v>
      </c>
      <c r="E63" s="315">
        <f>E13</f>
        <v>681071288</v>
      </c>
    </row>
    <row r="64" spans="1:5" ht="15">
      <c r="A64" s="313"/>
      <c r="B64" s="314"/>
      <c r="C64" s="316"/>
      <c r="D64" s="316"/>
      <c r="E64" s="316"/>
    </row>
    <row r="65" spans="1:5" ht="15">
      <c r="A65" s="74"/>
      <c r="B65" s="75" t="s">
        <v>227</v>
      </c>
      <c r="C65" s="43">
        <f>C66-C67</f>
        <v>0</v>
      </c>
      <c r="D65" s="43">
        <f>D66-D67</f>
        <v>0</v>
      </c>
      <c r="E65" s="43">
        <f>E66-E67</f>
        <v>0</v>
      </c>
    </row>
    <row r="66" spans="1:5" ht="15">
      <c r="A66" s="74"/>
      <c r="B66" s="46" t="s">
        <v>218</v>
      </c>
      <c r="C66" s="43">
        <v>0</v>
      </c>
      <c r="D66" s="43">
        <v>0</v>
      </c>
      <c r="E66" s="43">
        <v>0</v>
      </c>
    </row>
    <row r="67" spans="1:5" ht="15">
      <c r="A67" s="74"/>
      <c r="B67" s="46" t="s">
        <v>221</v>
      </c>
      <c r="C67" s="43">
        <v>0</v>
      </c>
      <c r="D67" s="43">
        <v>0</v>
      </c>
      <c r="E67" s="43">
        <v>0</v>
      </c>
    </row>
    <row r="68" spans="1:5" ht="15">
      <c r="A68" s="42"/>
      <c r="B68" s="47" t="s">
        <v>228</v>
      </c>
      <c r="C68" s="132">
        <f>6a!C83</f>
        <v>0</v>
      </c>
      <c r="D68" s="132">
        <f>6a!F83</f>
        <v>0</v>
      </c>
      <c r="E68" s="132">
        <f>6a!G83</f>
        <v>0</v>
      </c>
    </row>
    <row r="69" spans="1:5" ht="15">
      <c r="A69" s="42"/>
      <c r="B69" s="47" t="s">
        <v>204</v>
      </c>
      <c r="C69" s="43"/>
      <c r="D69" s="43">
        <v>0</v>
      </c>
      <c r="E69" s="43">
        <v>0</v>
      </c>
    </row>
    <row r="70" spans="1:5" ht="15">
      <c r="A70" s="74"/>
      <c r="B70" s="49" t="s">
        <v>229</v>
      </c>
      <c r="C70" s="234">
        <f>C63+C65-C68+C69</f>
        <v>5349957285</v>
      </c>
      <c r="D70" s="124">
        <f>D63+D65-D68+D69</f>
        <v>681071288</v>
      </c>
      <c r="E70" s="124">
        <f>E63+E65-E68+E69</f>
        <v>681071288</v>
      </c>
    </row>
    <row r="71" spans="1:5" ht="15">
      <c r="A71" s="74"/>
      <c r="B71" s="49" t="s">
        <v>230</v>
      </c>
      <c r="C71" s="234">
        <f>C70-C65</f>
        <v>5349957285</v>
      </c>
      <c r="D71" s="124">
        <f>D70-D65</f>
        <v>681071288</v>
      </c>
      <c r="E71" s="124">
        <f>E70-E65</f>
        <v>681071288</v>
      </c>
    </row>
    <row r="72" spans="1:5" ht="15.75" thickBot="1">
      <c r="A72" s="78"/>
      <c r="B72" s="50"/>
      <c r="C72" s="79"/>
      <c r="D72" s="79"/>
      <c r="E72" s="79"/>
    </row>
    <row r="73" spans="1:5" ht="15">
      <c r="A73" s="130"/>
      <c r="B73" s="131"/>
      <c r="C73" s="130"/>
      <c r="D73" s="130"/>
      <c r="E73" s="130"/>
    </row>
    <row r="74" spans="1:5" ht="15">
      <c r="A74" s="130"/>
      <c r="B74" s="131"/>
      <c r="C74" s="130"/>
      <c r="D74" s="130"/>
      <c r="E74" s="130"/>
    </row>
    <row r="77" ht="15">
      <c r="G77">
        <f>+3!A5:K5</f>
        <v>0</v>
      </c>
    </row>
  </sheetData>
  <sheetProtection/>
  <mergeCells count="28">
    <mergeCell ref="E63:E64"/>
    <mergeCell ref="A60:B61"/>
    <mergeCell ref="C60:C61"/>
    <mergeCell ref="A62:B62"/>
    <mergeCell ref="A48:B48"/>
    <mergeCell ref="C49:C50"/>
    <mergeCell ref="D63:D64"/>
    <mergeCell ref="A49:A50"/>
    <mergeCell ref="B49:B50"/>
    <mergeCell ref="D60:D61"/>
    <mergeCell ref="D49:D50"/>
    <mergeCell ref="A3:E3"/>
    <mergeCell ref="A4:E4"/>
    <mergeCell ref="A5:E5"/>
    <mergeCell ref="A6:E6"/>
    <mergeCell ref="A8:B9"/>
    <mergeCell ref="A26:B26"/>
    <mergeCell ref="E49:E50"/>
    <mergeCell ref="A63:A64"/>
    <mergeCell ref="B63:B64"/>
    <mergeCell ref="C63:C64"/>
    <mergeCell ref="A46:B47"/>
    <mergeCell ref="D46:D47"/>
    <mergeCell ref="D8:D9"/>
    <mergeCell ref="A34:B35"/>
    <mergeCell ref="C34:C35"/>
    <mergeCell ref="D34:D35"/>
    <mergeCell ref="A25:E25"/>
  </mergeCells>
  <printOptions horizontalCentered="1" verticalCentered="1"/>
  <pageMargins left="0.3937007874015748" right="0.5118110236220472" top="0.15748031496062992" bottom="0.11811023622047245" header="0.31496062992125984" footer="0.31496062992125984"/>
  <pageSetup fitToHeight="1" fitToWidth="1" horizontalDpi="600" verticalDpi="600" orientation="portrait" scale="66" r:id="rId2"/>
  <rowBreaks count="1" manualBreakCount="1">
    <brk id="45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BreakPreview" zoomScale="115" zoomScaleSheetLayoutView="115" zoomScalePageLayoutView="0" workbookViewId="0" topLeftCell="A1">
      <pane ySplit="9" topLeftCell="A67" activePane="bottomLeft" state="frozen"/>
      <selection pane="topLeft" activeCell="E16" sqref="E16"/>
      <selection pane="bottomLeft" activeCell="E49" sqref="E49"/>
    </sheetView>
  </sheetViews>
  <sheetFormatPr defaultColWidth="11.421875" defaultRowHeight="15"/>
  <cols>
    <col min="3" max="3" width="31.140625" style="53" customWidth="1"/>
    <col min="4" max="4" width="11.421875" style="0" customWidth="1"/>
    <col min="5" max="5" width="16.140625" style="0" bestFit="1" customWidth="1"/>
    <col min="9" max="9" width="11.7109375" style="0" bestFit="1" customWidth="1"/>
    <col min="11" max="11" width="17.7109375" style="0" bestFit="1" customWidth="1"/>
    <col min="12" max="12" width="15.00390625" style="0" bestFit="1" customWidth="1"/>
  </cols>
  <sheetData>
    <row r="1" ht="15">
      <c r="A1" s="30" t="s">
        <v>232</v>
      </c>
    </row>
    <row r="2" ht="15.75" thickBot="1"/>
    <row r="3" spans="1:9" ht="15">
      <c r="A3" s="271" t="s">
        <v>441</v>
      </c>
      <c r="B3" s="272"/>
      <c r="C3" s="272"/>
      <c r="D3" s="272"/>
      <c r="E3" s="272"/>
      <c r="F3" s="272"/>
      <c r="G3" s="272"/>
      <c r="H3" s="272"/>
      <c r="I3" s="273"/>
    </row>
    <row r="4" spans="1:9" ht="15">
      <c r="A4" s="326" t="s">
        <v>231</v>
      </c>
      <c r="B4" s="327"/>
      <c r="C4" s="327"/>
      <c r="D4" s="327"/>
      <c r="E4" s="327"/>
      <c r="F4" s="327"/>
      <c r="G4" s="327"/>
      <c r="H4" s="327"/>
      <c r="I4" s="328"/>
    </row>
    <row r="5" spans="1:9" ht="15">
      <c r="A5" s="326" t="str">
        <f>+2!A6:I6</f>
        <v>Del 1 de Enero al 31 de Marzo de 2018</v>
      </c>
      <c r="B5" s="327"/>
      <c r="C5" s="327"/>
      <c r="D5" s="327"/>
      <c r="E5" s="327"/>
      <c r="F5" s="327"/>
      <c r="G5" s="327"/>
      <c r="H5" s="327"/>
      <c r="I5" s="328"/>
    </row>
    <row r="6" spans="1:9" ht="15.75" thickBot="1">
      <c r="A6" s="329" t="s">
        <v>1</v>
      </c>
      <c r="B6" s="330"/>
      <c r="C6" s="330"/>
      <c r="D6" s="330"/>
      <c r="E6" s="330"/>
      <c r="F6" s="330"/>
      <c r="G6" s="330"/>
      <c r="H6" s="330"/>
      <c r="I6" s="331"/>
    </row>
    <row r="7" spans="1:9" ht="15.75" thickBot="1">
      <c r="A7" s="271"/>
      <c r="B7" s="272"/>
      <c r="C7" s="273"/>
      <c r="D7" s="307" t="s">
        <v>233</v>
      </c>
      <c r="E7" s="308"/>
      <c r="F7" s="308"/>
      <c r="G7" s="308"/>
      <c r="H7" s="309"/>
      <c r="I7" s="321" t="s">
        <v>234</v>
      </c>
    </row>
    <row r="8" spans="1:9" ht="15">
      <c r="A8" s="326" t="s">
        <v>208</v>
      </c>
      <c r="B8" s="327"/>
      <c r="C8" s="328"/>
      <c r="D8" s="321" t="s">
        <v>236</v>
      </c>
      <c r="E8" s="323" t="s">
        <v>237</v>
      </c>
      <c r="F8" s="321" t="s">
        <v>238</v>
      </c>
      <c r="G8" s="321" t="s">
        <v>192</v>
      </c>
      <c r="H8" s="321" t="s">
        <v>239</v>
      </c>
      <c r="I8" s="336"/>
    </row>
    <row r="9" spans="1:9" ht="15.75" thickBot="1">
      <c r="A9" s="329" t="s">
        <v>235</v>
      </c>
      <c r="B9" s="330"/>
      <c r="C9" s="331"/>
      <c r="D9" s="322"/>
      <c r="E9" s="324"/>
      <c r="F9" s="322"/>
      <c r="G9" s="322"/>
      <c r="H9" s="322"/>
      <c r="I9" s="322"/>
    </row>
    <row r="10" spans="1:9" ht="15">
      <c r="A10" s="339"/>
      <c r="B10" s="340"/>
      <c r="C10" s="341"/>
      <c r="D10" s="90"/>
      <c r="E10" s="90"/>
      <c r="F10" s="90"/>
      <c r="G10" s="90"/>
      <c r="H10" s="90"/>
      <c r="I10" s="92"/>
    </row>
    <row r="11" spans="1:9" ht="15">
      <c r="A11" s="342" t="s">
        <v>240</v>
      </c>
      <c r="B11" s="343"/>
      <c r="C11" s="344"/>
      <c r="D11" s="155"/>
      <c r="E11" s="155"/>
      <c r="F11" s="155"/>
      <c r="G11" s="155"/>
      <c r="H11" s="155"/>
      <c r="I11" s="156"/>
    </row>
    <row r="12" spans="1:9" ht="15">
      <c r="A12" s="157"/>
      <c r="B12" s="337" t="s">
        <v>241</v>
      </c>
      <c r="C12" s="338"/>
      <c r="D12" s="155">
        <v>0</v>
      </c>
      <c r="E12" s="155">
        <v>0</v>
      </c>
      <c r="F12" s="155">
        <f aca="true" t="shared" si="0" ref="F12:F18">D12+E12</f>
        <v>0</v>
      </c>
      <c r="G12" s="155">
        <v>0</v>
      </c>
      <c r="H12" s="155">
        <v>0</v>
      </c>
      <c r="I12" s="158">
        <f>+H12-D12</f>
        <v>0</v>
      </c>
    </row>
    <row r="13" spans="1:9" ht="15">
      <c r="A13" s="157"/>
      <c r="B13" s="337" t="s">
        <v>242</v>
      </c>
      <c r="C13" s="338"/>
      <c r="D13" s="155">
        <v>0</v>
      </c>
      <c r="E13" s="155">
        <v>0</v>
      </c>
      <c r="F13" s="155">
        <f t="shared" si="0"/>
        <v>0</v>
      </c>
      <c r="G13" s="155">
        <v>0</v>
      </c>
      <c r="H13" s="155">
        <v>0</v>
      </c>
      <c r="I13" s="164">
        <f aca="true" t="shared" si="1" ref="I13:I47">+H13-D13</f>
        <v>0</v>
      </c>
    </row>
    <row r="14" spans="1:9" ht="15">
      <c r="A14" s="157"/>
      <c r="B14" s="337" t="s">
        <v>243</v>
      </c>
      <c r="C14" s="338"/>
      <c r="D14" s="155">
        <v>0</v>
      </c>
      <c r="E14" s="155">
        <v>0</v>
      </c>
      <c r="F14" s="155">
        <f t="shared" si="0"/>
        <v>0</v>
      </c>
      <c r="G14" s="155">
        <v>0</v>
      </c>
      <c r="H14" s="155">
        <v>0</v>
      </c>
      <c r="I14" s="164">
        <f t="shared" si="1"/>
        <v>0</v>
      </c>
    </row>
    <row r="15" spans="1:9" ht="15">
      <c r="A15" s="157"/>
      <c r="B15" s="337" t="s">
        <v>244</v>
      </c>
      <c r="C15" s="338"/>
      <c r="D15" s="155">
        <v>0</v>
      </c>
      <c r="E15" s="155">
        <v>0</v>
      </c>
      <c r="F15" s="155">
        <f t="shared" si="0"/>
        <v>0</v>
      </c>
      <c r="G15" s="155">
        <v>0</v>
      </c>
      <c r="H15" s="155">
        <v>0</v>
      </c>
      <c r="I15" s="164">
        <f t="shared" si="1"/>
        <v>0</v>
      </c>
    </row>
    <row r="16" spans="1:9" ht="15">
      <c r="A16" s="157"/>
      <c r="B16" s="337" t="s">
        <v>245</v>
      </c>
      <c r="C16" s="338"/>
      <c r="D16" s="155">
        <v>0</v>
      </c>
      <c r="E16" s="155">
        <v>0</v>
      </c>
      <c r="F16" s="155">
        <f t="shared" si="0"/>
        <v>0</v>
      </c>
      <c r="G16" s="155">
        <v>898616</v>
      </c>
      <c r="H16" s="155">
        <v>898616</v>
      </c>
      <c r="I16" s="166">
        <f>+H16-D16</f>
        <v>898616</v>
      </c>
    </row>
    <row r="17" spans="1:9" ht="15">
      <c r="A17" s="157"/>
      <c r="B17" s="337" t="s">
        <v>246</v>
      </c>
      <c r="C17" s="338"/>
      <c r="D17" s="155">
        <v>0</v>
      </c>
      <c r="E17" s="155">
        <v>0</v>
      </c>
      <c r="F17" s="155">
        <f t="shared" si="0"/>
        <v>0</v>
      </c>
      <c r="G17" s="155">
        <v>0</v>
      </c>
      <c r="H17" s="155">
        <v>0</v>
      </c>
      <c r="I17" s="164">
        <f t="shared" si="1"/>
        <v>0</v>
      </c>
    </row>
    <row r="18" spans="1:9" ht="15">
      <c r="A18" s="157"/>
      <c r="B18" s="337" t="s">
        <v>247</v>
      </c>
      <c r="C18" s="338"/>
      <c r="D18" s="155">
        <v>0</v>
      </c>
      <c r="E18" s="155">
        <v>0</v>
      </c>
      <c r="F18" s="155">
        <f t="shared" si="0"/>
        <v>0</v>
      </c>
      <c r="G18" s="155">
        <v>0</v>
      </c>
      <c r="H18" s="155">
        <v>0</v>
      </c>
      <c r="I18" s="164">
        <f t="shared" si="1"/>
        <v>0</v>
      </c>
    </row>
    <row r="19" spans="1:9" ht="15">
      <c r="A19" s="157"/>
      <c r="B19" s="337" t="s">
        <v>248</v>
      </c>
      <c r="C19" s="338"/>
      <c r="D19" s="345">
        <f>D21+D22+D23+D24+D25+D26+D27+D28+D29+D30+D31</f>
        <v>134221000</v>
      </c>
      <c r="E19" s="345">
        <f>E21+E22+E23+E24+E25+E26+E27+E28+E29+E30+E31</f>
        <v>1883207</v>
      </c>
      <c r="F19" s="352">
        <f>F21+F22+F23+F24+F25+F26+F27+F28+F29+F30+F31</f>
        <v>136104207</v>
      </c>
      <c r="G19" s="345">
        <f>G21+G22+G23+G24+G25+G26+G27+G28+G29+G30+G31</f>
        <v>23172321</v>
      </c>
      <c r="H19" s="345">
        <f>H21+H22+H23+H24+H25+H26+H27+H28+H29+H30+H31</f>
        <v>23172321</v>
      </c>
      <c r="I19" s="353">
        <v>-4762905765</v>
      </c>
    </row>
    <row r="20" spans="1:9" ht="15">
      <c r="A20" s="157"/>
      <c r="B20" s="337" t="s">
        <v>249</v>
      </c>
      <c r="C20" s="338"/>
      <c r="D20" s="345"/>
      <c r="E20" s="345"/>
      <c r="F20" s="352"/>
      <c r="G20" s="345"/>
      <c r="H20" s="345"/>
      <c r="I20" s="353"/>
    </row>
    <row r="21" spans="1:9" ht="15">
      <c r="A21" s="157"/>
      <c r="B21" s="159"/>
      <c r="C21" s="160" t="s">
        <v>250</v>
      </c>
      <c r="D21" s="155">
        <v>134221000</v>
      </c>
      <c r="E21" s="155">
        <f>2195903-312696</f>
        <v>1883207</v>
      </c>
      <c r="F21" s="155">
        <f>+D21+E21</f>
        <v>136104207</v>
      </c>
      <c r="G21" s="155">
        <v>23172321</v>
      </c>
      <c r="H21" s="155">
        <v>23172321</v>
      </c>
      <c r="I21" s="166">
        <f>+H21-D21</f>
        <v>-111048679</v>
      </c>
    </row>
    <row r="22" spans="1:9" ht="15">
      <c r="A22" s="157"/>
      <c r="B22" s="159"/>
      <c r="C22" s="160" t="s">
        <v>251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64">
        <f t="shared" si="1"/>
        <v>0</v>
      </c>
    </row>
    <row r="23" spans="1:9" ht="15">
      <c r="A23" s="157"/>
      <c r="B23" s="159"/>
      <c r="C23" s="160" t="s">
        <v>252</v>
      </c>
      <c r="D23" s="155">
        <v>0</v>
      </c>
      <c r="E23" s="155">
        <v>0</v>
      </c>
      <c r="F23" s="155">
        <v>0</v>
      </c>
      <c r="G23" s="155">
        <v>0</v>
      </c>
      <c r="H23" s="155">
        <v>0</v>
      </c>
      <c r="I23" s="164">
        <f t="shared" si="1"/>
        <v>0</v>
      </c>
    </row>
    <row r="24" spans="1:9" ht="15">
      <c r="A24" s="157"/>
      <c r="B24" s="159"/>
      <c r="C24" s="160" t="s">
        <v>253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64">
        <f t="shared" si="1"/>
        <v>0</v>
      </c>
    </row>
    <row r="25" spans="1:9" ht="15">
      <c r="A25" s="157"/>
      <c r="B25" s="159"/>
      <c r="C25" s="160" t="s">
        <v>254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64">
        <f t="shared" si="1"/>
        <v>0</v>
      </c>
    </row>
    <row r="26" spans="1:9" ht="18">
      <c r="A26" s="157"/>
      <c r="B26" s="159"/>
      <c r="C26" s="160" t="s">
        <v>255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64">
        <f t="shared" si="1"/>
        <v>0</v>
      </c>
    </row>
    <row r="27" spans="1:9" ht="15">
      <c r="A27" s="157"/>
      <c r="B27" s="159"/>
      <c r="C27" s="160" t="s">
        <v>256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64">
        <f t="shared" si="1"/>
        <v>0</v>
      </c>
    </row>
    <row r="28" spans="1:9" ht="15">
      <c r="A28" s="157"/>
      <c r="B28" s="159"/>
      <c r="C28" s="160" t="s">
        <v>257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64">
        <f t="shared" si="1"/>
        <v>0</v>
      </c>
    </row>
    <row r="29" spans="1:9" ht="15">
      <c r="A29" s="157"/>
      <c r="B29" s="159"/>
      <c r="C29" s="160" t="s">
        <v>258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64">
        <f t="shared" si="1"/>
        <v>0</v>
      </c>
    </row>
    <row r="30" spans="1:9" ht="15">
      <c r="A30" s="157"/>
      <c r="B30" s="159"/>
      <c r="C30" s="160" t="s">
        <v>259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64">
        <f t="shared" si="1"/>
        <v>0</v>
      </c>
    </row>
    <row r="31" spans="1:9" ht="18">
      <c r="A31" s="157"/>
      <c r="B31" s="159"/>
      <c r="C31" s="160" t="s">
        <v>260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64">
        <f t="shared" si="1"/>
        <v>0</v>
      </c>
    </row>
    <row r="32" spans="1:9" ht="15">
      <c r="A32" s="157"/>
      <c r="B32" s="337" t="s">
        <v>261</v>
      </c>
      <c r="C32" s="338"/>
      <c r="D32" s="155">
        <f>D33+D34+D35+D36+D37</f>
        <v>0</v>
      </c>
      <c r="E32" s="155">
        <f>E33+E34+E35+E36+E37</f>
        <v>0</v>
      </c>
      <c r="F32" s="155">
        <f>F33+F34+F35+F36+F37</f>
        <v>0</v>
      </c>
      <c r="G32" s="155">
        <f>G33+G34+G35+G36+G37</f>
        <v>0</v>
      </c>
      <c r="H32" s="155">
        <f>H33+H34+H35+H36+H37</f>
        <v>0</v>
      </c>
      <c r="I32" s="164">
        <f t="shared" si="1"/>
        <v>0</v>
      </c>
    </row>
    <row r="33" spans="1:9" ht="15">
      <c r="A33" s="157"/>
      <c r="B33" s="159"/>
      <c r="C33" s="160" t="s">
        <v>262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64">
        <f t="shared" si="1"/>
        <v>0</v>
      </c>
    </row>
    <row r="34" spans="1:9" ht="15">
      <c r="A34" s="157"/>
      <c r="B34" s="159"/>
      <c r="C34" s="160" t="s">
        <v>263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64">
        <f t="shared" si="1"/>
        <v>0</v>
      </c>
    </row>
    <row r="35" spans="1:9" ht="15">
      <c r="A35" s="157"/>
      <c r="B35" s="159"/>
      <c r="C35" s="160" t="s">
        <v>264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64">
        <f t="shared" si="1"/>
        <v>0</v>
      </c>
    </row>
    <row r="36" spans="1:9" ht="18">
      <c r="A36" s="157"/>
      <c r="B36" s="159"/>
      <c r="C36" s="160" t="s">
        <v>265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164">
        <f t="shared" si="1"/>
        <v>0</v>
      </c>
    </row>
    <row r="37" spans="1:9" ht="15">
      <c r="A37" s="157"/>
      <c r="B37" s="159"/>
      <c r="C37" s="160" t="s">
        <v>266</v>
      </c>
      <c r="D37" s="155">
        <v>0</v>
      </c>
      <c r="E37" s="155">
        <v>0</v>
      </c>
      <c r="F37" s="155">
        <v>0</v>
      </c>
      <c r="G37" s="155">
        <v>0</v>
      </c>
      <c r="H37" s="155">
        <v>0</v>
      </c>
      <c r="I37" s="164">
        <f t="shared" si="1"/>
        <v>0</v>
      </c>
    </row>
    <row r="38" spans="1:9" ht="15">
      <c r="A38" s="157"/>
      <c r="B38" s="347" t="s">
        <v>267</v>
      </c>
      <c r="C38" s="338"/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164">
        <f t="shared" si="1"/>
        <v>0</v>
      </c>
    </row>
    <row r="39" spans="1:9" ht="15">
      <c r="A39" s="157"/>
      <c r="B39" s="347" t="s">
        <v>268</v>
      </c>
      <c r="C39" s="338"/>
      <c r="D39" s="155">
        <f>D40</f>
        <v>0</v>
      </c>
      <c r="E39" s="155">
        <f>E40</f>
        <v>0</v>
      </c>
      <c r="F39" s="155">
        <f aca="true" t="shared" si="2" ref="F39:G41">D39+E39</f>
        <v>0</v>
      </c>
      <c r="G39" s="155">
        <f t="shared" si="2"/>
        <v>0</v>
      </c>
      <c r="H39" s="155">
        <f>H40</f>
        <v>0</v>
      </c>
      <c r="I39" s="164">
        <f t="shared" si="1"/>
        <v>0</v>
      </c>
    </row>
    <row r="40" spans="1:9" ht="15">
      <c r="A40" s="157"/>
      <c r="B40" s="159"/>
      <c r="C40" s="160" t="s">
        <v>269</v>
      </c>
      <c r="D40" s="155">
        <v>0</v>
      </c>
      <c r="E40" s="155">
        <v>0</v>
      </c>
      <c r="F40" s="155">
        <f t="shared" si="2"/>
        <v>0</v>
      </c>
      <c r="G40" s="155">
        <v>0</v>
      </c>
      <c r="H40" s="155">
        <v>0</v>
      </c>
      <c r="I40" s="164">
        <f t="shared" si="1"/>
        <v>0</v>
      </c>
    </row>
    <row r="41" spans="1:9" ht="15">
      <c r="A41" s="157"/>
      <c r="B41" s="337" t="s">
        <v>270</v>
      </c>
      <c r="C41" s="338"/>
      <c r="D41" s="155">
        <f>D42+D43</f>
        <v>0</v>
      </c>
      <c r="E41" s="155">
        <f>E42+E43</f>
        <v>0</v>
      </c>
      <c r="F41" s="155">
        <f t="shared" si="2"/>
        <v>0</v>
      </c>
      <c r="G41" s="155">
        <f>G42+G43</f>
        <v>0</v>
      </c>
      <c r="H41" s="155">
        <f>H42+H43</f>
        <v>0</v>
      </c>
      <c r="I41" s="164">
        <f t="shared" si="1"/>
        <v>0</v>
      </c>
    </row>
    <row r="42" spans="1:9" ht="15">
      <c r="A42" s="157"/>
      <c r="B42" s="159"/>
      <c r="C42" s="160" t="s">
        <v>271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64">
        <f t="shared" si="1"/>
        <v>0</v>
      </c>
    </row>
    <row r="43" spans="1:9" ht="15">
      <c r="A43" s="157"/>
      <c r="B43" s="159"/>
      <c r="C43" s="160" t="s">
        <v>272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164">
        <f t="shared" si="1"/>
        <v>0</v>
      </c>
    </row>
    <row r="44" spans="1:9" ht="15">
      <c r="A44" s="157"/>
      <c r="B44" s="159"/>
      <c r="C44" s="160"/>
      <c r="D44" s="155"/>
      <c r="E44" s="155"/>
      <c r="F44" s="155"/>
      <c r="G44" s="155"/>
      <c r="H44" s="155"/>
      <c r="I44" s="164">
        <f t="shared" si="1"/>
        <v>0</v>
      </c>
    </row>
    <row r="45" spans="1:9" ht="15">
      <c r="A45" s="342" t="s">
        <v>273</v>
      </c>
      <c r="B45" s="343"/>
      <c r="C45" s="348"/>
      <c r="D45" s="346">
        <f>D12+D13+D14+D15+D16+D17+D18+D19+D32+D38+D39+D41</f>
        <v>134221000</v>
      </c>
      <c r="E45" s="346">
        <f>E12+E13+E14+E15+E16+E17+E18+E19+E32+E38+E39+E41</f>
        <v>1883207</v>
      </c>
      <c r="F45" s="346">
        <f>F12+F13+F14+F15+F16+F17+F18+F19+F32+F38+F39+F41</f>
        <v>136104207</v>
      </c>
      <c r="G45" s="346">
        <f>G12+G13+G14+G15+G16+G17+G18+G19+G32+G38+G39+G41</f>
        <v>24070937</v>
      </c>
      <c r="H45" s="346">
        <f>H12+H13+H14+H15+H16+H17+H18+H19+H32+H38+H39+H41</f>
        <v>24070937</v>
      </c>
      <c r="I45" s="346">
        <v>-4779036060</v>
      </c>
    </row>
    <row r="46" spans="1:9" ht="15">
      <c r="A46" s="342" t="s">
        <v>274</v>
      </c>
      <c r="B46" s="343"/>
      <c r="C46" s="348"/>
      <c r="D46" s="346"/>
      <c r="E46" s="346"/>
      <c r="F46" s="346"/>
      <c r="G46" s="346"/>
      <c r="H46" s="346"/>
      <c r="I46" s="346"/>
    </row>
    <row r="47" spans="1:9" ht="15">
      <c r="A47" s="342" t="s">
        <v>275</v>
      </c>
      <c r="B47" s="343"/>
      <c r="C47" s="348"/>
      <c r="D47" s="245"/>
      <c r="E47" s="245"/>
      <c r="F47" s="245"/>
      <c r="G47" s="245"/>
      <c r="H47" s="245"/>
      <c r="I47" s="164">
        <f t="shared" si="1"/>
        <v>0</v>
      </c>
    </row>
    <row r="48" spans="1:9" ht="15">
      <c r="A48" s="157"/>
      <c r="B48" s="159"/>
      <c r="C48" s="160"/>
      <c r="D48" s="155"/>
      <c r="E48" s="155"/>
      <c r="F48" s="155"/>
      <c r="G48" s="155"/>
      <c r="H48" s="155"/>
      <c r="I48" s="156"/>
    </row>
    <row r="49" spans="1:9" ht="15">
      <c r="A49" s="342" t="s">
        <v>276</v>
      </c>
      <c r="B49" s="343"/>
      <c r="C49" s="348"/>
      <c r="D49" s="155"/>
      <c r="E49" s="155"/>
      <c r="F49" s="155"/>
      <c r="G49" s="155"/>
      <c r="H49" s="155"/>
      <c r="I49" s="156"/>
    </row>
    <row r="50" spans="1:9" ht="15">
      <c r="A50" s="157"/>
      <c r="B50" s="337" t="s">
        <v>277</v>
      </c>
      <c r="C50" s="338"/>
      <c r="D50" s="155">
        <f>D51+D52+D53+D54+D55+D56+D57+D58</f>
        <v>5349957285</v>
      </c>
      <c r="E50" s="155">
        <f>E51+E52+E53+E54+E55+E56+E57+E58</f>
        <v>0</v>
      </c>
      <c r="F50" s="155">
        <f>F51+F52+F53+F54+F55+F56+F57+F58</f>
        <v>5349957285</v>
      </c>
      <c r="G50" s="155">
        <f>G51+G52+G53+G54+G55+G56+G57+G58</f>
        <v>587051520</v>
      </c>
      <c r="H50" s="155">
        <f>H51+H52+H53+H54+H55+H56+H57+H58</f>
        <v>587051520</v>
      </c>
      <c r="I50" s="166">
        <f>+H50-D50</f>
        <v>-4762905765</v>
      </c>
    </row>
    <row r="51" spans="1:9" ht="18">
      <c r="A51" s="157"/>
      <c r="B51" s="159"/>
      <c r="C51" s="160" t="s">
        <v>278</v>
      </c>
      <c r="D51" s="155">
        <v>5349957285</v>
      </c>
      <c r="E51" s="155">
        <v>0</v>
      </c>
      <c r="F51" s="155">
        <f>+D51+E51</f>
        <v>5349957285</v>
      </c>
      <c r="G51" s="155">
        <v>587051520</v>
      </c>
      <c r="H51" s="155">
        <v>587051520</v>
      </c>
      <c r="I51" s="166">
        <f>+H51-D51</f>
        <v>-4762905765</v>
      </c>
    </row>
    <row r="52" spans="1:9" ht="18">
      <c r="A52" s="157"/>
      <c r="B52" s="159"/>
      <c r="C52" s="160" t="s">
        <v>279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164">
        <f aca="true" t="shared" si="3" ref="I52:I68">+H52-D52</f>
        <v>0</v>
      </c>
    </row>
    <row r="53" spans="1:9" ht="18">
      <c r="A53" s="157"/>
      <c r="B53" s="159"/>
      <c r="C53" s="160" t="s">
        <v>280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164">
        <f t="shared" si="3"/>
        <v>0</v>
      </c>
    </row>
    <row r="54" spans="1:9" ht="27">
      <c r="A54" s="157"/>
      <c r="B54" s="159"/>
      <c r="C54" s="160" t="s">
        <v>281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164">
        <f t="shared" si="3"/>
        <v>0</v>
      </c>
    </row>
    <row r="55" spans="1:9" ht="15">
      <c r="A55" s="157"/>
      <c r="B55" s="159"/>
      <c r="C55" s="160" t="s">
        <v>282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164">
        <f t="shared" si="3"/>
        <v>0</v>
      </c>
    </row>
    <row r="56" spans="1:9" ht="18">
      <c r="A56" s="157"/>
      <c r="B56" s="159"/>
      <c r="C56" s="160" t="s">
        <v>283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164">
        <f t="shared" si="3"/>
        <v>0</v>
      </c>
    </row>
    <row r="57" spans="1:9" ht="18">
      <c r="A57" s="157"/>
      <c r="B57" s="159"/>
      <c r="C57" s="160" t="s">
        <v>284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164">
        <f t="shared" si="3"/>
        <v>0</v>
      </c>
    </row>
    <row r="58" spans="1:9" ht="18">
      <c r="A58" s="157"/>
      <c r="B58" s="159"/>
      <c r="C58" s="161" t="s">
        <v>285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64">
        <f t="shared" si="3"/>
        <v>0</v>
      </c>
    </row>
    <row r="59" spans="1:9" ht="15">
      <c r="A59" s="157"/>
      <c r="B59" s="337" t="s">
        <v>286</v>
      </c>
      <c r="C59" s="338"/>
      <c r="D59" s="155">
        <f>D60+D61+D62+D63</f>
        <v>0</v>
      </c>
      <c r="E59" s="155">
        <f>E60+E61+E62+E63</f>
        <v>235049419</v>
      </c>
      <c r="F59" s="155">
        <f>F60+F61+F62+F63</f>
        <v>235049419</v>
      </c>
      <c r="G59" s="155">
        <f>G60+G61+G62+G63</f>
        <v>94019768</v>
      </c>
      <c r="H59" s="155">
        <f>H60+H61+H62+H63</f>
        <v>94019768</v>
      </c>
      <c r="I59" s="239">
        <f t="shared" si="3"/>
        <v>94019768</v>
      </c>
    </row>
    <row r="60" spans="1:9" ht="15">
      <c r="A60" s="157"/>
      <c r="B60" s="165"/>
      <c r="C60" s="160" t="s">
        <v>287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164">
        <f t="shared" si="3"/>
        <v>0</v>
      </c>
    </row>
    <row r="61" spans="1:9" ht="15">
      <c r="A61" s="157"/>
      <c r="B61" s="159"/>
      <c r="C61" s="160" t="s">
        <v>288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164">
        <f t="shared" si="3"/>
        <v>0</v>
      </c>
    </row>
    <row r="62" spans="1:9" ht="15">
      <c r="A62" s="157"/>
      <c r="B62" s="159"/>
      <c r="C62" s="160" t="s">
        <v>289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164">
        <f t="shared" si="3"/>
        <v>0</v>
      </c>
    </row>
    <row r="63" spans="1:9" ht="15">
      <c r="A63" s="157"/>
      <c r="B63" s="159"/>
      <c r="C63" s="160" t="s">
        <v>290</v>
      </c>
      <c r="D63" s="155"/>
      <c r="E63" s="155">
        <v>235049419</v>
      </c>
      <c r="F63" s="155">
        <f>+E63</f>
        <v>235049419</v>
      </c>
      <c r="G63" s="155">
        <v>94019768</v>
      </c>
      <c r="H63" s="155">
        <v>94019768</v>
      </c>
      <c r="I63" s="166">
        <f>+H63-D63</f>
        <v>94019768</v>
      </c>
    </row>
    <row r="64" spans="1:9" ht="15">
      <c r="A64" s="157"/>
      <c r="B64" s="337" t="s">
        <v>291</v>
      </c>
      <c r="C64" s="338"/>
      <c r="D64" s="155">
        <f>D65+D66</f>
        <v>0</v>
      </c>
      <c r="E64" s="155">
        <f>E65+E66</f>
        <v>0</v>
      </c>
      <c r="F64" s="155">
        <f>F65+F66</f>
        <v>0</v>
      </c>
      <c r="G64" s="155">
        <f>G65+G66</f>
        <v>0</v>
      </c>
      <c r="H64" s="155">
        <f>H65+H66</f>
        <v>0</v>
      </c>
      <c r="I64" s="164">
        <f t="shared" si="3"/>
        <v>0</v>
      </c>
    </row>
    <row r="65" spans="1:9" ht="18">
      <c r="A65" s="157"/>
      <c r="B65" s="159"/>
      <c r="C65" s="160" t="s">
        <v>292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64">
        <f t="shared" si="3"/>
        <v>0</v>
      </c>
    </row>
    <row r="66" spans="1:9" ht="15">
      <c r="A66" s="157"/>
      <c r="B66" s="159"/>
      <c r="C66" s="160" t="s">
        <v>293</v>
      </c>
      <c r="D66" s="155">
        <v>0</v>
      </c>
      <c r="E66" s="155">
        <v>0</v>
      </c>
      <c r="F66" s="155">
        <v>0</v>
      </c>
      <c r="G66" s="155">
        <v>0</v>
      </c>
      <c r="H66" s="155">
        <v>0</v>
      </c>
      <c r="I66" s="164">
        <f t="shared" si="3"/>
        <v>0</v>
      </c>
    </row>
    <row r="67" spans="1:9" ht="15">
      <c r="A67" s="157"/>
      <c r="B67" s="337" t="s">
        <v>294</v>
      </c>
      <c r="C67" s="338"/>
      <c r="D67" s="155"/>
      <c r="E67" s="155"/>
      <c r="F67" s="155"/>
      <c r="G67" s="155"/>
      <c r="H67" s="155"/>
      <c r="I67" s="164">
        <f t="shared" si="3"/>
        <v>0</v>
      </c>
    </row>
    <row r="68" spans="1:9" ht="15">
      <c r="A68" s="157"/>
      <c r="B68" s="337" t="s">
        <v>295</v>
      </c>
      <c r="C68" s="338"/>
      <c r="D68" s="155"/>
      <c r="E68" s="155"/>
      <c r="F68" s="155"/>
      <c r="G68" s="155"/>
      <c r="H68" s="155"/>
      <c r="I68" s="164">
        <f t="shared" si="3"/>
        <v>0</v>
      </c>
    </row>
    <row r="69" spans="1:9" ht="15">
      <c r="A69" s="157"/>
      <c r="B69" s="337"/>
      <c r="C69" s="338"/>
      <c r="D69" s="155"/>
      <c r="E69" s="155"/>
      <c r="F69" s="155"/>
      <c r="G69" s="155"/>
      <c r="H69" s="155"/>
      <c r="I69" s="156"/>
    </row>
    <row r="70" spans="1:9" ht="15">
      <c r="A70" s="342" t="s">
        <v>296</v>
      </c>
      <c r="B70" s="343"/>
      <c r="C70" s="348"/>
      <c r="D70" s="162">
        <f>D50+D59+D64+D67+D68</f>
        <v>5349957285</v>
      </c>
      <c r="E70" s="162">
        <f>E50+E59+E64+E67+E68</f>
        <v>235049419</v>
      </c>
      <c r="F70" s="162">
        <f>F50+F59+F64+F67+F68</f>
        <v>5585006704</v>
      </c>
      <c r="G70" s="162">
        <f>G50+G59+G64+G67+G68</f>
        <v>681071288</v>
      </c>
      <c r="H70" s="162">
        <f>H50+H59+H64+H67+H68</f>
        <v>681071288</v>
      </c>
      <c r="I70" s="166">
        <f>+H70-D70</f>
        <v>-4668885997</v>
      </c>
    </row>
    <row r="71" spans="1:9" ht="15">
      <c r="A71" s="157"/>
      <c r="B71" s="337"/>
      <c r="C71" s="338"/>
      <c r="D71" s="155"/>
      <c r="E71" s="155"/>
      <c r="F71" s="155"/>
      <c r="G71" s="155"/>
      <c r="H71" s="155"/>
      <c r="I71" s="156"/>
    </row>
    <row r="72" spans="1:9" ht="15">
      <c r="A72" s="342" t="s">
        <v>297</v>
      </c>
      <c r="B72" s="343"/>
      <c r="C72" s="348"/>
      <c r="D72" s="162">
        <f>D73</f>
        <v>0</v>
      </c>
      <c r="E72" s="162">
        <f>E73</f>
        <v>0</v>
      </c>
      <c r="F72" s="162">
        <f>F73</f>
        <v>0</v>
      </c>
      <c r="G72" s="162">
        <f>G73</f>
        <v>0</v>
      </c>
      <c r="H72" s="162">
        <f>H73</f>
        <v>0</v>
      </c>
      <c r="I72" s="164">
        <f>+H72-D72</f>
        <v>0</v>
      </c>
    </row>
    <row r="73" spans="1:9" ht="15">
      <c r="A73" s="157"/>
      <c r="B73" s="337" t="s">
        <v>298</v>
      </c>
      <c r="C73" s="338"/>
      <c r="D73" s="155">
        <v>0</v>
      </c>
      <c r="E73" s="155">
        <v>0</v>
      </c>
      <c r="F73" s="155">
        <v>0</v>
      </c>
      <c r="G73" s="155">
        <v>0</v>
      </c>
      <c r="H73" s="155">
        <v>0</v>
      </c>
      <c r="I73" s="164">
        <f>+H73-D73</f>
        <v>0</v>
      </c>
    </row>
    <row r="74" spans="1:9" ht="15">
      <c r="A74" s="157"/>
      <c r="B74" s="337"/>
      <c r="C74" s="338"/>
      <c r="D74" s="155"/>
      <c r="E74" s="155"/>
      <c r="F74" s="155"/>
      <c r="G74" s="155"/>
      <c r="H74" s="155"/>
      <c r="I74" s="156"/>
    </row>
    <row r="75" spans="1:12" ht="15">
      <c r="A75" s="342" t="s">
        <v>299</v>
      </c>
      <c r="B75" s="343"/>
      <c r="C75" s="348"/>
      <c r="D75" s="162">
        <f>D45+D70+D72</f>
        <v>5484178285</v>
      </c>
      <c r="E75" s="162">
        <f>E45+E70+E72</f>
        <v>236932626</v>
      </c>
      <c r="F75" s="162">
        <f>F45+F70+F72</f>
        <v>5721110911</v>
      </c>
      <c r="G75" s="162">
        <f>G45+G70+G72</f>
        <v>705142225</v>
      </c>
      <c r="H75" s="162">
        <f>H45+H70+H72</f>
        <v>705142225</v>
      </c>
      <c r="I75" s="166">
        <f>+H75-D75</f>
        <v>-4779036060</v>
      </c>
      <c r="K75" s="77"/>
      <c r="L75" s="77"/>
    </row>
    <row r="76" spans="1:9" ht="15">
      <c r="A76" s="157"/>
      <c r="B76" s="337"/>
      <c r="C76" s="338"/>
      <c r="D76" s="155"/>
      <c r="E76" s="155"/>
      <c r="F76" s="155"/>
      <c r="G76" s="155"/>
      <c r="H76" s="155"/>
      <c r="I76" s="156"/>
    </row>
    <row r="77" spans="1:11" ht="15">
      <c r="A77" s="157"/>
      <c r="B77" s="351" t="s">
        <v>300</v>
      </c>
      <c r="C77" s="348"/>
      <c r="D77" s="155"/>
      <c r="E77" s="155"/>
      <c r="F77" s="155"/>
      <c r="G77" s="155"/>
      <c r="H77" s="155"/>
      <c r="I77" s="156"/>
      <c r="K77" s="163"/>
    </row>
    <row r="78" spans="1:9" ht="15">
      <c r="A78" s="157"/>
      <c r="B78" s="337" t="s">
        <v>301</v>
      </c>
      <c r="C78" s="338"/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164">
        <f>+H78-D78</f>
        <v>0</v>
      </c>
    </row>
    <row r="79" spans="1:9" ht="15">
      <c r="A79" s="157"/>
      <c r="B79" s="337" t="s">
        <v>302</v>
      </c>
      <c r="C79" s="338"/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64">
        <f>+H79-D79</f>
        <v>0</v>
      </c>
    </row>
    <row r="80" spans="1:9" ht="15">
      <c r="A80" s="157"/>
      <c r="B80" s="351" t="s">
        <v>303</v>
      </c>
      <c r="C80" s="348"/>
      <c r="D80" s="162">
        <f>D78+D79</f>
        <v>0</v>
      </c>
      <c r="E80" s="162">
        <f>E78+E79</f>
        <v>0</v>
      </c>
      <c r="F80" s="162">
        <f>F78+F79</f>
        <v>0</v>
      </c>
      <c r="G80" s="162">
        <f>G78+G79</f>
        <v>0</v>
      </c>
      <c r="H80" s="162">
        <f>H78+H79</f>
        <v>0</v>
      </c>
      <c r="I80" s="166">
        <f>+H80-D80</f>
        <v>0</v>
      </c>
    </row>
    <row r="81" spans="1:9" ht="15.75" thickBot="1">
      <c r="A81" s="51"/>
      <c r="B81" s="349"/>
      <c r="C81" s="350"/>
      <c r="D81" s="91"/>
      <c r="E81" s="91"/>
      <c r="F81" s="91"/>
      <c r="G81" s="91"/>
      <c r="H81" s="91"/>
      <c r="I81" s="93"/>
    </row>
    <row r="83" ht="15">
      <c r="E83" s="77"/>
    </row>
    <row r="84" ht="15">
      <c r="E84" s="77"/>
    </row>
    <row r="85" ht="15"/>
    <row r="86" ht="15"/>
    <row r="88" ht="15">
      <c r="E88" s="244"/>
    </row>
  </sheetData>
  <sheetProtection/>
  <mergeCells count="63">
    <mergeCell ref="I45:I46"/>
    <mergeCell ref="H45:H46"/>
    <mergeCell ref="F19:F20"/>
    <mergeCell ref="G19:G20"/>
    <mergeCell ref="H19:H20"/>
    <mergeCell ref="E19:E20"/>
    <mergeCell ref="E45:E46"/>
    <mergeCell ref="F45:F46"/>
    <mergeCell ref="G45:G46"/>
    <mergeCell ref="I19:I20"/>
    <mergeCell ref="B74:C74"/>
    <mergeCell ref="A49:C49"/>
    <mergeCell ref="B50:C50"/>
    <mergeCell ref="B67:C67"/>
    <mergeCell ref="B68:C68"/>
    <mergeCell ref="B69:C69"/>
    <mergeCell ref="A70:C70"/>
    <mergeCell ref="B71:C71"/>
    <mergeCell ref="A72:C72"/>
    <mergeCell ref="B73:C73"/>
    <mergeCell ref="B81:C81"/>
    <mergeCell ref="A75:C75"/>
    <mergeCell ref="B76:C76"/>
    <mergeCell ref="B77:C77"/>
    <mergeCell ref="B78:C78"/>
    <mergeCell ref="B79:C79"/>
    <mergeCell ref="B80:C80"/>
    <mergeCell ref="B12:C12"/>
    <mergeCell ref="B13:C13"/>
    <mergeCell ref="E8:E9"/>
    <mergeCell ref="B15:C15"/>
    <mergeCell ref="B19:C19"/>
    <mergeCell ref="A47:C47"/>
    <mergeCell ref="B41:C41"/>
    <mergeCell ref="A45:C45"/>
    <mergeCell ref="A46:C46"/>
    <mergeCell ref="B32:C32"/>
    <mergeCell ref="B59:C59"/>
    <mergeCell ref="B64:C64"/>
    <mergeCell ref="B16:C16"/>
    <mergeCell ref="B18:C18"/>
    <mergeCell ref="B17:C17"/>
    <mergeCell ref="B20:C20"/>
    <mergeCell ref="D19:D20"/>
    <mergeCell ref="D45:D46"/>
    <mergeCell ref="B38:C38"/>
    <mergeCell ref="B39:C39"/>
    <mergeCell ref="A3:I3"/>
    <mergeCell ref="A4:I4"/>
    <mergeCell ref="A5:I5"/>
    <mergeCell ref="A6:I6"/>
    <mergeCell ref="A7:C7"/>
    <mergeCell ref="D8:D9"/>
    <mergeCell ref="D7:H7"/>
    <mergeCell ref="I7:I9"/>
    <mergeCell ref="G8:G9"/>
    <mergeCell ref="H8:H9"/>
    <mergeCell ref="F8:F9"/>
    <mergeCell ref="B14:C14"/>
    <mergeCell ref="A10:C10"/>
    <mergeCell ref="A11:C11"/>
    <mergeCell ref="A8:C8"/>
    <mergeCell ref="A9:C9"/>
  </mergeCells>
  <printOptions horizontalCentered="1" verticalCentered="1"/>
  <pageMargins left="0.3937007874015748" right="0.5118110236220472" top="0.15748031496062992" bottom="0.11811023622047245" header="0.31496062992125984" footer="0.31496062992125984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W172"/>
  <sheetViews>
    <sheetView view="pageBreakPreview" zoomScale="145" zoomScaleSheetLayoutView="145" zoomScalePageLayoutView="0" workbookViewId="0" topLeftCell="A1">
      <pane ySplit="9" topLeftCell="A79" activePane="bottomLeft" state="frozen"/>
      <selection pane="topLeft" activeCell="E16" sqref="E16"/>
      <selection pane="bottomLeft" activeCell="C85" sqref="C85"/>
    </sheetView>
  </sheetViews>
  <sheetFormatPr defaultColWidth="11.421875" defaultRowHeight="15"/>
  <cols>
    <col min="1" max="1" width="4.421875" style="55" customWidth="1"/>
    <col min="2" max="2" width="43.421875" style="53" customWidth="1"/>
    <col min="3" max="3" width="10.8515625" style="0" customWidth="1"/>
    <col min="4" max="4" width="10.140625" style="0" customWidth="1"/>
    <col min="5" max="5" width="9.7109375" style="0" customWidth="1"/>
    <col min="6" max="6" width="9.8515625" style="0" customWidth="1"/>
    <col min="7" max="7" width="11.00390625" style="0" customWidth="1"/>
    <col min="8" max="8" width="10.57421875" style="0" customWidth="1"/>
    <col min="9" max="9" width="11.28125" style="0" customWidth="1"/>
    <col min="10" max="10" width="13.28125" style="0" bestFit="1" customWidth="1"/>
    <col min="11" max="11" width="11.57421875" style="0" bestFit="1" customWidth="1"/>
    <col min="12" max="14" width="13.140625" style="0" bestFit="1" customWidth="1"/>
    <col min="15" max="15" width="13.140625" style="0" customWidth="1"/>
    <col min="16" max="17" width="11.28125" style="0" customWidth="1"/>
    <col min="18" max="18" width="13.7109375" style="0" customWidth="1"/>
    <col min="19" max="19" width="16.140625" style="0" bestFit="1" customWidth="1"/>
    <col min="20" max="22" width="17.7109375" style="0" bestFit="1" customWidth="1"/>
    <col min="23" max="23" width="15.00390625" style="0" bestFit="1" customWidth="1"/>
  </cols>
  <sheetData>
    <row r="1" spans="1:8" ht="27.75" customHeight="1">
      <c r="A1" s="364" t="s">
        <v>305</v>
      </c>
      <c r="B1" s="364"/>
      <c r="C1" s="364"/>
      <c r="D1" s="364"/>
      <c r="E1" s="364"/>
      <c r="F1" s="364"/>
      <c r="G1" s="364"/>
      <c r="H1" s="364"/>
    </row>
    <row r="2" ht="8.25" customHeight="1" thickBot="1"/>
    <row r="3" spans="1:8" ht="13.5" customHeight="1">
      <c r="A3" s="371" t="s">
        <v>441</v>
      </c>
      <c r="B3" s="372"/>
      <c r="C3" s="372"/>
      <c r="D3" s="372"/>
      <c r="E3" s="372"/>
      <c r="F3" s="372"/>
      <c r="G3" s="372"/>
      <c r="H3" s="373"/>
    </row>
    <row r="4" spans="1:8" ht="12.75" customHeight="1">
      <c r="A4" s="368" t="s">
        <v>304</v>
      </c>
      <c r="B4" s="369"/>
      <c r="C4" s="369"/>
      <c r="D4" s="369"/>
      <c r="E4" s="369"/>
      <c r="F4" s="369"/>
      <c r="G4" s="369"/>
      <c r="H4" s="370"/>
    </row>
    <row r="5" spans="1:8" ht="9.75" customHeight="1">
      <c r="A5" s="368" t="s">
        <v>306</v>
      </c>
      <c r="B5" s="369"/>
      <c r="C5" s="369"/>
      <c r="D5" s="369"/>
      <c r="E5" s="369"/>
      <c r="F5" s="369"/>
      <c r="G5" s="369"/>
      <c r="H5" s="370"/>
    </row>
    <row r="6" spans="1:8" ht="9.75" customHeight="1">
      <c r="A6" s="368" t="str">
        <f>+5!A5:I5</f>
        <v>Del 1 de Enero al 31 de Marzo de 2018</v>
      </c>
      <c r="B6" s="369"/>
      <c r="C6" s="369"/>
      <c r="D6" s="369"/>
      <c r="E6" s="369"/>
      <c r="F6" s="369"/>
      <c r="G6" s="369"/>
      <c r="H6" s="370"/>
    </row>
    <row r="7" spans="1:8" ht="10.5" customHeight="1" thickBot="1">
      <c r="A7" s="365" t="s">
        <v>1</v>
      </c>
      <c r="B7" s="366"/>
      <c r="C7" s="366"/>
      <c r="D7" s="366"/>
      <c r="E7" s="366"/>
      <c r="F7" s="366"/>
      <c r="G7" s="366"/>
      <c r="H7" s="367"/>
    </row>
    <row r="8" spans="1:8" ht="10.5" customHeight="1" thickBot="1">
      <c r="A8" s="371" t="s">
        <v>2</v>
      </c>
      <c r="B8" s="379"/>
      <c r="C8" s="374" t="s">
        <v>307</v>
      </c>
      <c r="D8" s="375"/>
      <c r="E8" s="375"/>
      <c r="F8" s="375"/>
      <c r="G8" s="376"/>
      <c r="H8" s="377" t="s">
        <v>308</v>
      </c>
    </row>
    <row r="9" spans="1:15" ht="17.25" thickBot="1">
      <c r="A9" s="365"/>
      <c r="B9" s="380"/>
      <c r="C9" s="237" t="s">
        <v>191</v>
      </c>
      <c r="D9" s="56" t="s">
        <v>309</v>
      </c>
      <c r="E9" s="237" t="s">
        <v>310</v>
      </c>
      <c r="F9" s="237" t="s">
        <v>192</v>
      </c>
      <c r="G9" s="237" t="s">
        <v>194</v>
      </c>
      <c r="H9" s="378"/>
      <c r="J9" s="94"/>
      <c r="K9" s="94"/>
      <c r="L9" s="94"/>
      <c r="M9" s="94"/>
      <c r="N9" s="94"/>
      <c r="O9" s="94"/>
    </row>
    <row r="10" spans="1:23" ht="13.5" customHeight="1">
      <c r="A10" s="360" t="s">
        <v>311</v>
      </c>
      <c r="B10" s="361"/>
      <c r="C10" s="246">
        <f>C11+C19+C29+C39+C49+C59+C72+C76+C63</f>
        <v>134221000</v>
      </c>
      <c r="D10" s="246">
        <f>D11+D19+D29+D39+D49+D59+D72+D76+D63</f>
        <v>1883206.4500000002</v>
      </c>
      <c r="E10" s="246">
        <f>E11+E19+E29+E39+E49+E59+E72+E76+E63</f>
        <v>136104206.45</v>
      </c>
      <c r="F10" s="246">
        <f>F11+F19+F29+F39+F49+F59+F72+F76+F63-1</f>
        <v>9440688.430000002</v>
      </c>
      <c r="G10" s="246">
        <f>G11+G19+G29+G39+G49+G59+G72+G76+G63</f>
        <v>9320164.420000002</v>
      </c>
      <c r="H10" s="246">
        <f>H11+H19+H29+H39+H49+H59+H72+H76+H63+1</f>
        <v>126663518.02000001</v>
      </c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>
        <v>46335470</v>
      </c>
    </row>
    <row r="11" spans="1:23" ht="13.5" customHeight="1">
      <c r="A11" s="357" t="s">
        <v>312</v>
      </c>
      <c r="B11" s="358"/>
      <c r="C11" s="247">
        <f aca="true" t="shared" si="0" ref="C11:H11">SUM(C12:C18)</f>
        <v>35908600</v>
      </c>
      <c r="D11" s="247">
        <f t="shared" si="0"/>
        <v>6092640.69</v>
      </c>
      <c r="E11" s="247">
        <f t="shared" si="0"/>
        <v>42001240.690000005</v>
      </c>
      <c r="F11" s="247">
        <f t="shared" si="0"/>
        <v>6342691.970000001</v>
      </c>
      <c r="G11" s="247">
        <f t="shared" si="0"/>
        <v>6275411.970000001</v>
      </c>
      <c r="H11" s="247">
        <f t="shared" si="0"/>
        <v>35658548.720000006</v>
      </c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>
        <f>+W10-H10</f>
        <v>-80328048.02000001</v>
      </c>
    </row>
    <row r="12" spans="1:23" ht="13.5" customHeight="1">
      <c r="A12" s="89"/>
      <c r="B12" s="57" t="s">
        <v>313</v>
      </c>
      <c r="C12" s="247">
        <v>0</v>
      </c>
      <c r="D12" s="248">
        <v>0</v>
      </c>
      <c r="E12" s="248">
        <f>C12+D12</f>
        <v>0</v>
      </c>
      <c r="F12" s="248">
        <v>0</v>
      </c>
      <c r="G12" s="248">
        <v>0</v>
      </c>
      <c r="H12" s="248">
        <f>E12-F12</f>
        <v>0</v>
      </c>
      <c r="I12" s="83"/>
      <c r="J12" s="83"/>
      <c r="K12" s="175"/>
      <c r="L12" s="175"/>
      <c r="M12" s="175"/>
      <c r="N12" s="175"/>
      <c r="O12" s="175"/>
      <c r="P12" s="175"/>
      <c r="Q12" s="175"/>
      <c r="R12" s="175">
        <f>ROUND(C12,0)</f>
        <v>0</v>
      </c>
      <c r="S12" s="175">
        <f>ROUND(D12,0)</f>
        <v>0</v>
      </c>
      <c r="T12" s="175">
        <f>ROUND(E12,0)</f>
        <v>0</v>
      </c>
      <c r="U12" s="175">
        <f>ROUND(F12,0)</f>
        <v>0</v>
      </c>
      <c r="V12" s="175">
        <f>ROUND(G12,0)</f>
        <v>0</v>
      </c>
      <c r="W12" s="175"/>
    </row>
    <row r="13" spans="1:23" ht="13.5" customHeight="1">
      <c r="A13" s="89"/>
      <c r="B13" s="57" t="s">
        <v>314</v>
      </c>
      <c r="C13" s="247">
        <v>1178400</v>
      </c>
      <c r="D13" s="248">
        <v>3953748.81</v>
      </c>
      <c r="E13" s="248">
        <f aca="true" t="shared" si="1" ref="E13:E18">C13+D13</f>
        <v>5132148.8100000005</v>
      </c>
      <c r="F13" s="248">
        <v>3609235.5</v>
      </c>
      <c r="G13" s="248">
        <v>3609235.5</v>
      </c>
      <c r="H13" s="248">
        <f aca="true" t="shared" si="2" ref="H13:H18">E13-F13</f>
        <v>1522913.3100000005</v>
      </c>
      <c r="I13" s="83"/>
      <c r="J13" s="83"/>
      <c r="K13" s="175"/>
      <c r="L13" s="175"/>
      <c r="M13" s="175"/>
      <c r="N13" s="175"/>
      <c r="O13" s="175"/>
      <c r="P13" s="175"/>
      <c r="Q13" s="175"/>
      <c r="R13" s="175">
        <f aca="true" t="shared" si="3" ref="R13:V18">ROUND(C13,0)</f>
        <v>1178400</v>
      </c>
      <c r="S13" s="175">
        <f t="shared" si="3"/>
        <v>3953749</v>
      </c>
      <c r="T13" s="175">
        <f t="shared" si="3"/>
        <v>5132149</v>
      </c>
      <c r="U13" s="175">
        <f t="shared" si="3"/>
        <v>3609236</v>
      </c>
      <c r="V13" s="175">
        <f t="shared" si="3"/>
        <v>3609236</v>
      </c>
      <c r="W13" s="175"/>
    </row>
    <row r="14" spans="1:23" ht="13.5" customHeight="1">
      <c r="A14" s="89"/>
      <c r="B14" s="57" t="s">
        <v>315</v>
      </c>
      <c r="C14" s="247">
        <v>0</v>
      </c>
      <c r="D14" s="248">
        <v>1458185.75</v>
      </c>
      <c r="E14" s="248">
        <f t="shared" si="1"/>
        <v>1458185.75</v>
      </c>
      <c r="F14" s="248">
        <v>1428195.4</v>
      </c>
      <c r="G14" s="248">
        <v>1428195.4</v>
      </c>
      <c r="H14" s="248">
        <f t="shared" si="2"/>
        <v>29990.350000000093</v>
      </c>
      <c r="I14" s="83"/>
      <c r="J14" s="83"/>
      <c r="K14" s="175"/>
      <c r="L14" s="175"/>
      <c r="M14" s="175"/>
      <c r="N14" s="175"/>
      <c r="O14" s="175"/>
      <c r="P14" s="175"/>
      <c r="Q14" s="175"/>
      <c r="R14" s="175">
        <f t="shared" si="3"/>
        <v>0</v>
      </c>
      <c r="S14" s="175">
        <f t="shared" si="3"/>
        <v>1458186</v>
      </c>
      <c r="T14" s="175">
        <f t="shared" si="3"/>
        <v>1458186</v>
      </c>
      <c r="U14" s="175">
        <f t="shared" si="3"/>
        <v>1428195</v>
      </c>
      <c r="V14" s="175">
        <f t="shared" si="3"/>
        <v>1428195</v>
      </c>
      <c r="W14" s="175"/>
    </row>
    <row r="15" spans="1:23" ht="13.5" customHeight="1">
      <c r="A15" s="89"/>
      <c r="B15" s="57" t="s">
        <v>316</v>
      </c>
      <c r="C15" s="247"/>
      <c r="D15" s="248"/>
      <c r="E15" s="248">
        <f t="shared" si="1"/>
        <v>0</v>
      </c>
      <c r="F15" s="248"/>
      <c r="G15" s="248"/>
      <c r="H15" s="248">
        <f t="shared" si="2"/>
        <v>0</v>
      </c>
      <c r="I15" s="83"/>
      <c r="J15" s="83"/>
      <c r="K15" s="175"/>
      <c r="L15" s="175"/>
      <c r="M15" s="175"/>
      <c r="N15" s="175"/>
      <c r="O15" s="175"/>
      <c r="P15" s="175"/>
      <c r="Q15" s="175"/>
      <c r="R15" s="175">
        <f t="shared" si="3"/>
        <v>0</v>
      </c>
      <c r="S15" s="175">
        <f t="shared" si="3"/>
        <v>0</v>
      </c>
      <c r="T15" s="175">
        <f t="shared" si="3"/>
        <v>0</v>
      </c>
      <c r="U15" s="175">
        <f t="shared" si="3"/>
        <v>0</v>
      </c>
      <c r="V15" s="175">
        <f t="shared" si="3"/>
        <v>0</v>
      </c>
      <c r="W15" s="175"/>
    </row>
    <row r="16" spans="1:23" ht="13.5" customHeight="1">
      <c r="A16" s="89"/>
      <c r="B16" s="57" t="s">
        <v>317</v>
      </c>
      <c r="C16" s="247">
        <v>34730200</v>
      </c>
      <c r="D16" s="248">
        <v>680706.13</v>
      </c>
      <c r="E16" s="248">
        <f t="shared" si="1"/>
        <v>35410906.13</v>
      </c>
      <c r="F16" s="248">
        <v>1305261.07</v>
      </c>
      <c r="G16" s="248">
        <v>1237981.07</v>
      </c>
      <c r="H16" s="248">
        <f t="shared" si="2"/>
        <v>34105645.06</v>
      </c>
      <c r="I16" s="83"/>
      <c r="J16" s="83"/>
      <c r="K16" s="175"/>
      <c r="L16" s="175"/>
      <c r="M16" s="175"/>
      <c r="N16" s="175"/>
      <c r="O16" s="175"/>
      <c r="P16" s="175"/>
      <c r="Q16" s="175"/>
      <c r="R16" s="175">
        <f t="shared" si="3"/>
        <v>34730200</v>
      </c>
      <c r="S16" s="175">
        <f t="shared" si="3"/>
        <v>680706</v>
      </c>
      <c r="T16" s="175">
        <f t="shared" si="3"/>
        <v>35410906</v>
      </c>
      <c r="U16" s="175">
        <f t="shared" si="3"/>
        <v>1305261</v>
      </c>
      <c r="V16" s="175">
        <f t="shared" si="3"/>
        <v>1237981</v>
      </c>
      <c r="W16" s="175"/>
    </row>
    <row r="17" spans="1:23" ht="13.5" customHeight="1">
      <c r="A17" s="89"/>
      <c r="B17" s="57" t="s">
        <v>318</v>
      </c>
      <c r="C17" s="247"/>
      <c r="D17" s="248"/>
      <c r="E17" s="248">
        <f t="shared" si="1"/>
        <v>0</v>
      </c>
      <c r="F17" s="248"/>
      <c r="G17" s="248"/>
      <c r="H17" s="248">
        <f t="shared" si="2"/>
        <v>0</v>
      </c>
      <c r="I17" s="83"/>
      <c r="J17" s="83"/>
      <c r="K17" s="175"/>
      <c r="L17" s="175"/>
      <c r="M17" s="175"/>
      <c r="N17" s="175"/>
      <c r="O17" s="175"/>
      <c r="P17" s="175"/>
      <c r="Q17" s="175"/>
      <c r="R17" s="175">
        <f t="shared" si="3"/>
        <v>0</v>
      </c>
      <c r="S17" s="175">
        <f t="shared" si="3"/>
        <v>0</v>
      </c>
      <c r="T17" s="175">
        <f t="shared" si="3"/>
        <v>0</v>
      </c>
      <c r="U17" s="175">
        <f t="shared" si="3"/>
        <v>0</v>
      </c>
      <c r="V17" s="175">
        <f t="shared" si="3"/>
        <v>0</v>
      </c>
      <c r="W17" s="175"/>
    </row>
    <row r="18" spans="1:23" ht="13.5" customHeight="1">
      <c r="A18" s="89"/>
      <c r="B18" s="57" t="s">
        <v>319</v>
      </c>
      <c r="C18" s="247"/>
      <c r="D18" s="248"/>
      <c r="E18" s="248">
        <f t="shared" si="1"/>
        <v>0</v>
      </c>
      <c r="F18" s="248"/>
      <c r="G18" s="248"/>
      <c r="H18" s="248">
        <f t="shared" si="2"/>
        <v>0</v>
      </c>
      <c r="I18" s="83"/>
      <c r="J18" s="83"/>
      <c r="K18" s="175"/>
      <c r="L18" s="175"/>
      <c r="M18" s="175"/>
      <c r="N18" s="175"/>
      <c r="O18" s="175"/>
      <c r="P18" s="175"/>
      <c r="Q18" s="175"/>
      <c r="R18" s="175">
        <f t="shared" si="3"/>
        <v>0</v>
      </c>
      <c r="S18" s="175">
        <f t="shared" si="3"/>
        <v>0</v>
      </c>
      <c r="T18" s="175">
        <f t="shared" si="3"/>
        <v>0</v>
      </c>
      <c r="U18" s="175">
        <f t="shared" si="3"/>
        <v>0</v>
      </c>
      <c r="V18" s="175">
        <f t="shared" si="3"/>
        <v>0</v>
      </c>
      <c r="W18" s="175"/>
    </row>
    <row r="19" spans="1:23" ht="13.5" customHeight="1">
      <c r="A19" s="357" t="s">
        <v>320</v>
      </c>
      <c r="B19" s="358"/>
      <c r="C19" s="247">
        <f aca="true" t="shared" si="4" ref="C19:H19">SUM(C20:C28)</f>
        <v>21359100</v>
      </c>
      <c r="D19" s="247">
        <f t="shared" si="4"/>
        <v>-2080.01</v>
      </c>
      <c r="E19" s="247">
        <f t="shared" si="4"/>
        <v>21357019.990000002</v>
      </c>
      <c r="F19" s="247">
        <f t="shared" si="4"/>
        <v>763991.66</v>
      </c>
      <c r="G19" s="247">
        <f t="shared" si="4"/>
        <v>751711.66</v>
      </c>
      <c r="H19" s="247">
        <f t="shared" si="4"/>
        <v>20593028.33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</row>
    <row r="20" spans="1:23" ht="13.5" customHeight="1">
      <c r="A20" s="89"/>
      <c r="B20" s="57" t="s">
        <v>321</v>
      </c>
      <c r="C20" s="247">
        <v>12140900</v>
      </c>
      <c r="D20" s="248">
        <v>0</v>
      </c>
      <c r="E20" s="247">
        <f aca="true" t="shared" si="5" ref="E20:E28">C20+D20</f>
        <v>12140900</v>
      </c>
      <c r="F20" s="248">
        <v>270549.32</v>
      </c>
      <c r="G20" s="248">
        <v>270549.32</v>
      </c>
      <c r="H20" s="248">
        <f>E20-F20</f>
        <v>11870350.68</v>
      </c>
      <c r="I20" s="83"/>
      <c r="J20" s="83"/>
      <c r="K20" s="175"/>
      <c r="L20" s="175"/>
      <c r="M20" s="175"/>
      <c r="N20" s="175"/>
      <c r="O20" s="175"/>
      <c r="P20" s="175"/>
      <c r="Q20" s="175"/>
      <c r="R20" s="175">
        <f aca="true" t="shared" si="6" ref="R20:V28">ROUND(C20,0)</f>
        <v>12140900</v>
      </c>
      <c r="S20" s="175">
        <f t="shared" si="6"/>
        <v>0</v>
      </c>
      <c r="T20" s="175">
        <f t="shared" si="6"/>
        <v>12140900</v>
      </c>
      <c r="U20" s="175">
        <f t="shared" si="6"/>
        <v>270549</v>
      </c>
      <c r="V20" s="175">
        <f t="shared" si="6"/>
        <v>270549</v>
      </c>
      <c r="W20" s="175"/>
    </row>
    <row r="21" spans="1:23" ht="13.5" customHeight="1">
      <c r="A21" s="89"/>
      <c r="B21" s="57" t="s">
        <v>322</v>
      </c>
      <c r="C21" s="247">
        <v>5307900</v>
      </c>
      <c r="D21" s="248">
        <v>-2080.01</v>
      </c>
      <c r="E21" s="247">
        <f t="shared" si="5"/>
        <v>5305819.99</v>
      </c>
      <c r="F21" s="248">
        <v>447168.95</v>
      </c>
      <c r="G21" s="248">
        <v>434888.95</v>
      </c>
      <c r="H21" s="248">
        <f aca="true" t="shared" si="7" ref="H21:H83">E21-F21</f>
        <v>4858651.04</v>
      </c>
      <c r="I21" s="83"/>
      <c r="J21" s="83"/>
      <c r="K21" s="175"/>
      <c r="L21" s="175"/>
      <c r="M21" s="175"/>
      <c r="N21" s="175"/>
      <c r="O21" s="175"/>
      <c r="P21" s="175"/>
      <c r="Q21" s="175"/>
      <c r="R21" s="175">
        <f t="shared" si="6"/>
        <v>5307900</v>
      </c>
      <c r="S21" s="175">
        <f t="shared" si="6"/>
        <v>-2080</v>
      </c>
      <c r="T21" s="175">
        <f t="shared" si="6"/>
        <v>5305820</v>
      </c>
      <c r="U21" s="175">
        <f t="shared" si="6"/>
        <v>447169</v>
      </c>
      <c r="V21" s="175">
        <f t="shared" si="6"/>
        <v>434889</v>
      </c>
      <c r="W21" s="175"/>
    </row>
    <row r="22" spans="1:23" ht="13.5" customHeight="1">
      <c r="A22" s="89"/>
      <c r="B22" s="57" t="s">
        <v>323</v>
      </c>
      <c r="C22" s="247">
        <v>2700</v>
      </c>
      <c r="D22" s="248">
        <v>0</v>
      </c>
      <c r="E22" s="247">
        <f t="shared" si="5"/>
        <v>2700</v>
      </c>
      <c r="F22" s="248">
        <v>0</v>
      </c>
      <c r="G22" s="248">
        <v>0</v>
      </c>
      <c r="H22" s="248">
        <f t="shared" si="7"/>
        <v>2700</v>
      </c>
      <c r="I22" s="83"/>
      <c r="J22" s="83"/>
      <c r="K22" s="175"/>
      <c r="L22" s="175"/>
      <c r="M22" s="175"/>
      <c r="N22" s="175"/>
      <c r="O22" s="175"/>
      <c r="P22" s="175"/>
      <c r="Q22" s="175"/>
      <c r="R22" s="175">
        <f t="shared" si="6"/>
        <v>2700</v>
      </c>
      <c r="S22" s="175">
        <f t="shared" si="6"/>
        <v>0</v>
      </c>
      <c r="T22" s="175">
        <f t="shared" si="6"/>
        <v>2700</v>
      </c>
      <c r="U22" s="175">
        <f t="shared" si="6"/>
        <v>0</v>
      </c>
      <c r="V22" s="175">
        <f t="shared" si="6"/>
        <v>0</v>
      </c>
      <c r="W22" s="175"/>
    </row>
    <row r="23" spans="1:23" ht="13.5" customHeight="1">
      <c r="A23" s="89"/>
      <c r="B23" s="57" t="s">
        <v>324</v>
      </c>
      <c r="C23" s="247">
        <v>369200</v>
      </c>
      <c r="D23" s="248">
        <v>0</v>
      </c>
      <c r="E23" s="247">
        <f t="shared" si="5"/>
        <v>369200</v>
      </c>
      <c r="F23" s="248">
        <v>1556.46</v>
      </c>
      <c r="G23" s="248">
        <v>1556.46</v>
      </c>
      <c r="H23" s="248">
        <f t="shared" si="7"/>
        <v>367643.54</v>
      </c>
      <c r="I23" s="83"/>
      <c r="J23" s="83"/>
      <c r="K23" s="175"/>
      <c r="L23" s="175"/>
      <c r="M23" s="175"/>
      <c r="N23" s="175"/>
      <c r="O23" s="175"/>
      <c r="P23" s="175"/>
      <c r="Q23" s="175"/>
      <c r="R23" s="175">
        <f t="shared" si="6"/>
        <v>369200</v>
      </c>
      <c r="S23" s="175">
        <f t="shared" si="6"/>
        <v>0</v>
      </c>
      <c r="T23" s="175">
        <f t="shared" si="6"/>
        <v>369200</v>
      </c>
      <c r="U23" s="175">
        <f t="shared" si="6"/>
        <v>1556</v>
      </c>
      <c r="V23" s="175">
        <f t="shared" si="6"/>
        <v>1556</v>
      </c>
      <c r="W23" s="175"/>
    </row>
    <row r="24" spans="1:23" ht="13.5" customHeight="1">
      <c r="A24" s="89"/>
      <c r="B24" s="57" t="s">
        <v>325</v>
      </c>
      <c r="C24" s="247">
        <v>63000</v>
      </c>
      <c r="D24" s="248">
        <v>0</v>
      </c>
      <c r="E24" s="247">
        <f t="shared" si="5"/>
        <v>63000</v>
      </c>
      <c r="F24" s="248">
        <v>316.68</v>
      </c>
      <c r="G24" s="248">
        <v>316.68</v>
      </c>
      <c r="H24" s="248">
        <f t="shared" si="7"/>
        <v>62683.32</v>
      </c>
      <c r="I24" s="83"/>
      <c r="J24" s="83"/>
      <c r="K24" s="175"/>
      <c r="L24" s="175"/>
      <c r="M24" s="175"/>
      <c r="N24" s="175"/>
      <c r="O24" s="175"/>
      <c r="P24" s="175"/>
      <c r="Q24" s="175"/>
      <c r="R24" s="175">
        <f t="shared" si="6"/>
        <v>63000</v>
      </c>
      <c r="S24" s="175">
        <f t="shared" si="6"/>
        <v>0</v>
      </c>
      <c r="T24" s="175">
        <f t="shared" si="6"/>
        <v>63000</v>
      </c>
      <c r="U24" s="175">
        <f t="shared" si="6"/>
        <v>317</v>
      </c>
      <c r="V24" s="175">
        <f t="shared" si="6"/>
        <v>317</v>
      </c>
      <c r="W24" s="175"/>
    </row>
    <row r="25" spans="1:23" ht="13.5" customHeight="1">
      <c r="A25" s="89"/>
      <c r="B25" s="57" t="s">
        <v>326</v>
      </c>
      <c r="C25" s="247">
        <v>1003500</v>
      </c>
      <c r="D25" s="248">
        <v>0</v>
      </c>
      <c r="E25" s="247">
        <f t="shared" si="5"/>
        <v>1003500</v>
      </c>
      <c r="F25" s="248">
        <v>1491.61</v>
      </c>
      <c r="G25" s="248">
        <v>1491.61</v>
      </c>
      <c r="H25" s="248">
        <f t="shared" si="7"/>
        <v>1002008.39</v>
      </c>
      <c r="I25" s="83"/>
      <c r="J25" s="83"/>
      <c r="K25" s="175"/>
      <c r="L25" s="175"/>
      <c r="M25" s="175"/>
      <c r="N25" s="175"/>
      <c r="O25" s="175"/>
      <c r="P25" s="175"/>
      <c r="Q25" s="175"/>
      <c r="R25" s="175">
        <f t="shared" si="6"/>
        <v>1003500</v>
      </c>
      <c r="S25" s="175">
        <f t="shared" si="6"/>
        <v>0</v>
      </c>
      <c r="T25" s="175">
        <f t="shared" si="6"/>
        <v>1003500</v>
      </c>
      <c r="U25" s="175">
        <f t="shared" si="6"/>
        <v>1492</v>
      </c>
      <c r="V25" s="175">
        <f t="shared" si="6"/>
        <v>1492</v>
      </c>
      <c r="W25" s="175"/>
    </row>
    <row r="26" spans="1:23" ht="13.5" customHeight="1">
      <c r="A26" s="89"/>
      <c r="B26" s="57" t="s">
        <v>327</v>
      </c>
      <c r="C26" s="247">
        <v>2322300</v>
      </c>
      <c r="D26" s="248">
        <v>-6617.77</v>
      </c>
      <c r="E26" s="247">
        <f t="shared" si="5"/>
        <v>2315682.23</v>
      </c>
      <c r="F26" s="248">
        <v>25364.4</v>
      </c>
      <c r="G26" s="248">
        <v>25364.4</v>
      </c>
      <c r="H26" s="248">
        <f t="shared" si="7"/>
        <v>2290317.83</v>
      </c>
      <c r="I26" s="83"/>
      <c r="J26" s="83"/>
      <c r="K26" s="175"/>
      <c r="L26" s="175"/>
      <c r="M26" s="175"/>
      <c r="N26" s="175"/>
      <c r="O26" s="175"/>
      <c r="P26" s="175"/>
      <c r="Q26" s="175"/>
      <c r="R26" s="175">
        <f t="shared" si="6"/>
        <v>2322300</v>
      </c>
      <c r="S26" s="175">
        <f t="shared" si="6"/>
        <v>-6618</v>
      </c>
      <c r="T26" s="175">
        <f t="shared" si="6"/>
        <v>2315682</v>
      </c>
      <c r="U26" s="175">
        <f t="shared" si="6"/>
        <v>25364</v>
      </c>
      <c r="V26" s="175">
        <f t="shared" si="6"/>
        <v>25364</v>
      </c>
      <c r="W26" s="175"/>
    </row>
    <row r="27" spans="1:23" ht="13.5" customHeight="1">
      <c r="A27" s="89"/>
      <c r="B27" s="57" t="s">
        <v>328</v>
      </c>
      <c r="C27" s="247">
        <v>0</v>
      </c>
      <c r="D27" s="248">
        <v>6617.77</v>
      </c>
      <c r="E27" s="247">
        <f t="shared" si="5"/>
        <v>6617.77</v>
      </c>
      <c r="F27" s="248">
        <v>6617.76</v>
      </c>
      <c r="G27" s="248">
        <v>6617.76</v>
      </c>
      <c r="H27" s="248">
        <f t="shared" si="7"/>
        <v>0.010000000000218279</v>
      </c>
      <c r="I27" s="83"/>
      <c r="J27" s="83"/>
      <c r="K27" s="175"/>
      <c r="L27" s="175"/>
      <c r="M27" s="175"/>
      <c r="N27" s="175"/>
      <c r="O27" s="175"/>
      <c r="P27" s="175"/>
      <c r="Q27" s="175"/>
      <c r="R27" s="175">
        <f t="shared" si="6"/>
        <v>0</v>
      </c>
      <c r="S27" s="175">
        <f t="shared" si="6"/>
        <v>6618</v>
      </c>
      <c r="T27" s="175">
        <f t="shared" si="6"/>
        <v>6618</v>
      </c>
      <c r="U27" s="175">
        <f t="shared" si="6"/>
        <v>6618</v>
      </c>
      <c r="V27" s="175">
        <f t="shared" si="6"/>
        <v>6618</v>
      </c>
      <c r="W27" s="175"/>
    </row>
    <row r="28" spans="1:23" ht="13.5" customHeight="1">
      <c r="A28" s="89"/>
      <c r="B28" s="57" t="s">
        <v>329</v>
      </c>
      <c r="C28" s="247">
        <v>149600</v>
      </c>
      <c r="D28" s="248">
        <v>0</v>
      </c>
      <c r="E28" s="247">
        <f t="shared" si="5"/>
        <v>149600</v>
      </c>
      <c r="F28" s="248">
        <v>10926.48</v>
      </c>
      <c r="G28" s="248">
        <v>10926.48</v>
      </c>
      <c r="H28" s="248">
        <f t="shared" si="7"/>
        <v>138673.52</v>
      </c>
      <c r="I28" s="83"/>
      <c r="J28" s="83"/>
      <c r="K28" s="175"/>
      <c r="L28" s="175"/>
      <c r="M28" s="175"/>
      <c r="N28" s="175"/>
      <c r="O28" s="175"/>
      <c r="P28" s="175"/>
      <c r="Q28" s="175"/>
      <c r="R28" s="175">
        <f t="shared" si="6"/>
        <v>149600</v>
      </c>
      <c r="S28" s="175">
        <f t="shared" si="6"/>
        <v>0</v>
      </c>
      <c r="T28" s="175">
        <f t="shared" si="6"/>
        <v>149600</v>
      </c>
      <c r="U28" s="175">
        <f t="shared" si="6"/>
        <v>10926</v>
      </c>
      <c r="V28" s="175">
        <f t="shared" si="6"/>
        <v>10926</v>
      </c>
      <c r="W28" s="175"/>
    </row>
    <row r="29" spans="1:23" ht="13.5" customHeight="1">
      <c r="A29" s="357" t="s">
        <v>330</v>
      </c>
      <c r="B29" s="358"/>
      <c r="C29" s="247">
        <f aca="true" t="shared" si="8" ref="C29:H29">SUM(C30:C38)</f>
        <v>60495300</v>
      </c>
      <c r="D29" s="247">
        <f t="shared" si="8"/>
        <v>-4207354.23</v>
      </c>
      <c r="E29" s="247">
        <f t="shared" si="8"/>
        <v>56287945.769999996</v>
      </c>
      <c r="F29" s="247">
        <f t="shared" si="8"/>
        <v>1563839.8000000003</v>
      </c>
      <c r="G29" s="247">
        <f t="shared" si="8"/>
        <v>1522874.7900000003</v>
      </c>
      <c r="H29" s="247">
        <f t="shared" si="8"/>
        <v>54724105.97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</row>
    <row r="30" spans="1:23" ht="13.5" customHeight="1">
      <c r="A30" s="89"/>
      <c r="B30" s="57" t="s">
        <v>331</v>
      </c>
      <c r="C30" s="247">
        <v>45300</v>
      </c>
      <c r="D30" s="248">
        <v>2405</v>
      </c>
      <c r="E30" s="247">
        <f aca="true" t="shared" si="9" ref="E30:E38">C30+D30</f>
        <v>47705</v>
      </c>
      <c r="F30" s="248">
        <v>2405</v>
      </c>
      <c r="G30" s="248">
        <v>2405</v>
      </c>
      <c r="H30" s="248">
        <f t="shared" si="7"/>
        <v>45300</v>
      </c>
      <c r="I30" s="83"/>
      <c r="J30" s="83"/>
      <c r="K30" s="175"/>
      <c r="L30" s="175"/>
      <c r="M30" s="175"/>
      <c r="N30" s="175"/>
      <c r="O30" s="175"/>
      <c r="P30" s="175"/>
      <c r="Q30" s="175"/>
      <c r="R30" s="175">
        <f aca="true" t="shared" si="10" ref="R30:V38">ROUND(C30,0)</f>
        <v>45300</v>
      </c>
      <c r="S30" s="175">
        <f t="shared" si="10"/>
        <v>2405</v>
      </c>
      <c r="T30" s="175">
        <f t="shared" si="10"/>
        <v>47705</v>
      </c>
      <c r="U30" s="175">
        <f t="shared" si="10"/>
        <v>2405</v>
      </c>
      <c r="V30" s="175">
        <f t="shared" si="10"/>
        <v>2405</v>
      </c>
      <c r="W30" s="175"/>
    </row>
    <row r="31" spans="1:23" ht="13.5" customHeight="1">
      <c r="A31" s="89"/>
      <c r="B31" s="57" t="s">
        <v>332</v>
      </c>
      <c r="C31" s="247">
        <v>14968600</v>
      </c>
      <c r="D31" s="248">
        <v>-2496</v>
      </c>
      <c r="E31" s="247">
        <f t="shared" si="9"/>
        <v>14966104</v>
      </c>
      <c r="F31" s="248">
        <v>718336</v>
      </c>
      <c r="G31" s="248">
        <v>680253</v>
      </c>
      <c r="H31" s="248">
        <f t="shared" si="7"/>
        <v>14247768</v>
      </c>
      <c r="I31" s="83"/>
      <c r="J31" s="83"/>
      <c r="K31" s="175"/>
      <c r="L31" s="175"/>
      <c r="M31" s="175"/>
      <c r="N31" s="175"/>
      <c r="O31" s="175"/>
      <c r="P31" s="175"/>
      <c r="Q31" s="175"/>
      <c r="R31" s="175">
        <f t="shared" si="10"/>
        <v>14968600</v>
      </c>
      <c r="S31" s="175">
        <f t="shared" si="10"/>
        <v>-2496</v>
      </c>
      <c r="T31" s="175">
        <f t="shared" si="10"/>
        <v>14966104</v>
      </c>
      <c r="U31" s="175">
        <f t="shared" si="10"/>
        <v>718336</v>
      </c>
      <c r="V31" s="175">
        <f t="shared" si="10"/>
        <v>680253</v>
      </c>
      <c r="W31" s="175"/>
    </row>
    <row r="32" spans="1:23" ht="13.5" customHeight="1">
      <c r="A32" s="89"/>
      <c r="B32" s="57" t="s">
        <v>333</v>
      </c>
      <c r="C32" s="247">
        <v>1130600</v>
      </c>
      <c r="D32" s="248">
        <v>0</v>
      </c>
      <c r="E32" s="247">
        <f t="shared" si="9"/>
        <v>1130600</v>
      </c>
      <c r="F32" s="248">
        <v>0</v>
      </c>
      <c r="G32" s="248">
        <v>0</v>
      </c>
      <c r="H32" s="248">
        <f t="shared" si="7"/>
        <v>1130600</v>
      </c>
      <c r="I32" s="83"/>
      <c r="J32" s="83"/>
      <c r="K32" s="175"/>
      <c r="L32" s="175"/>
      <c r="M32" s="175"/>
      <c r="N32" s="175"/>
      <c r="O32" s="175"/>
      <c r="P32" s="175"/>
      <c r="Q32" s="175"/>
      <c r="R32" s="175">
        <f t="shared" si="10"/>
        <v>1130600</v>
      </c>
      <c r="S32" s="175">
        <f t="shared" si="10"/>
        <v>0</v>
      </c>
      <c r="T32" s="175">
        <f t="shared" si="10"/>
        <v>1130600</v>
      </c>
      <c r="U32" s="175">
        <f t="shared" si="10"/>
        <v>0</v>
      </c>
      <c r="V32" s="175">
        <f t="shared" si="10"/>
        <v>0</v>
      </c>
      <c r="W32" s="175"/>
    </row>
    <row r="33" spans="1:23" ht="13.5" customHeight="1">
      <c r="A33" s="89"/>
      <c r="B33" s="57" t="s">
        <v>334</v>
      </c>
      <c r="C33" s="247">
        <v>1156400</v>
      </c>
      <c r="D33" s="248">
        <v>741509.99</v>
      </c>
      <c r="E33" s="247">
        <f t="shared" si="9"/>
        <v>1897909.99</v>
      </c>
      <c r="F33" s="248">
        <v>755507.99</v>
      </c>
      <c r="G33" s="248">
        <v>755507.99</v>
      </c>
      <c r="H33" s="248">
        <f t="shared" si="7"/>
        <v>1142402</v>
      </c>
      <c r="I33" s="83"/>
      <c r="J33" s="83"/>
      <c r="K33" s="175"/>
      <c r="L33" s="175"/>
      <c r="M33" s="175"/>
      <c r="N33" s="175"/>
      <c r="O33" s="175"/>
      <c r="P33" s="175"/>
      <c r="Q33" s="175"/>
      <c r="R33" s="175">
        <f t="shared" si="10"/>
        <v>1156400</v>
      </c>
      <c r="S33" s="175">
        <f t="shared" si="10"/>
        <v>741510</v>
      </c>
      <c r="T33" s="175">
        <f t="shared" si="10"/>
        <v>1897910</v>
      </c>
      <c r="U33" s="175">
        <f t="shared" si="10"/>
        <v>755508</v>
      </c>
      <c r="V33" s="175">
        <f t="shared" si="10"/>
        <v>755508</v>
      </c>
      <c r="W33" s="175"/>
    </row>
    <row r="34" spans="1:23" ht="13.5" customHeight="1">
      <c r="A34" s="89"/>
      <c r="B34" s="57" t="s">
        <v>335</v>
      </c>
      <c r="C34" s="247">
        <v>2091100</v>
      </c>
      <c r="D34" s="248">
        <v>0</v>
      </c>
      <c r="E34" s="247">
        <f t="shared" si="9"/>
        <v>2091100</v>
      </c>
      <c r="F34" s="248">
        <v>8973.37</v>
      </c>
      <c r="G34" s="248">
        <v>8973.37</v>
      </c>
      <c r="H34" s="248">
        <f t="shared" si="7"/>
        <v>2082126.63</v>
      </c>
      <c r="I34" s="83">
        <f>+G34+G107</f>
        <v>8973.37</v>
      </c>
      <c r="J34" s="83">
        <f>+I34-I108</f>
        <v>-1409124.97</v>
      </c>
      <c r="K34" s="175"/>
      <c r="L34" s="175"/>
      <c r="M34" s="175"/>
      <c r="N34" s="175"/>
      <c r="O34" s="175"/>
      <c r="P34" s="175"/>
      <c r="Q34" s="175"/>
      <c r="R34" s="175">
        <f t="shared" si="10"/>
        <v>2091100</v>
      </c>
      <c r="S34" s="175">
        <f t="shared" si="10"/>
        <v>0</v>
      </c>
      <c r="T34" s="175">
        <f t="shared" si="10"/>
        <v>2091100</v>
      </c>
      <c r="U34" s="175">
        <f t="shared" si="10"/>
        <v>8973</v>
      </c>
      <c r="V34" s="175">
        <f t="shared" si="10"/>
        <v>8973</v>
      </c>
      <c r="W34" s="175"/>
    </row>
    <row r="35" spans="1:23" ht="13.5" customHeight="1">
      <c r="A35" s="89"/>
      <c r="B35" s="57" t="s">
        <v>336</v>
      </c>
      <c r="C35" s="247">
        <v>308900</v>
      </c>
      <c r="D35" s="248">
        <v>0</v>
      </c>
      <c r="E35" s="247">
        <f t="shared" si="9"/>
        <v>308900</v>
      </c>
      <c r="F35" s="248">
        <v>0</v>
      </c>
      <c r="G35" s="248">
        <v>0</v>
      </c>
      <c r="H35" s="248">
        <f t="shared" si="7"/>
        <v>308900</v>
      </c>
      <c r="I35" s="83"/>
      <c r="J35" s="83"/>
      <c r="K35" s="175"/>
      <c r="L35" s="175"/>
      <c r="M35" s="175"/>
      <c r="N35" s="175"/>
      <c r="O35" s="175"/>
      <c r="P35" s="175"/>
      <c r="Q35" s="175"/>
      <c r="R35" s="175">
        <f t="shared" si="10"/>
        <v>308900</v>
      </c>
      <c r="S35" s="175">
        <f t="shared" si="10"/>
        <v>0</v>
      </c>
      <c r="T35" s="175">
        <f t="shared" si="10"/>
        <v>308900</v>
      </c>
      <c r="U35" s="175">
        <f t="shared" si="10"/>
        <v>0</v>
      </c>
      <c r="V35" s="175">
        <f t="shared" si="10"/>
        <v>0</v>
      </c>
      <c r="W35" s="175"/>
    </row>
    <row r="36" spans="1:23" ht="13.5" customHeight="1">
      <c r="A36" s="89"/>
      <c r="B36" s="57" t="s">
        <v>337</v>
      </c>
      <c r="C36" s="247">
        <v>711000</v>
      </c>
      <c r="D36" s="248">
        <v>0</v>
      </c>
      <c r="E36" s="247">
        <f t="shared" si="9"/>
        <v>711000</v>
      </c>
      <c r="F36" s="248">
        <v>35044.87</v>
      </c>
      <c r="G36" s="248">
        <v>34242.87</v>
      </c>
      <c r="H36" s="248">
        <f t="shared" si="7"/>
        <v>675955.13</v>
      </c>
      <c r="I36" s="83"/>
      <c r="J36" s="83"/>
      <c r="K36" s="175"/>
      <c r="L36" s="175"/>
      <c r="M36" s="175"/>
      <c r="N36" s="175"/>
      <c r="O36" s="175"/>
      <c r="P36" s="175"/>
      <c r="Q36" s="175"/>
      <c r="R36" s="175">
        <f t="shared" si="10"/>
        <v>711000</v>
      </c>
      <c r="S36" s="175">
        <f t="shared" si="10"/>
        <v>0</v>
      </c>
      <c r="T36" s="175">
        <f t="shared" si="10"/>
        <v>711000</v>
      </c>
      <c r="U36" s="175">
        <f t="shared" si="10"/>
        <v>35045</v>
      </c>
      <c r="V36" s="175">
        <f t="shared" si="10"/>
        <v>34243</v>
      </c>
      <c r="W36" s="175"/>
    </row>
    <row r="37" spans="1:23" ht="13.5" customHeight="1">
      <c r="A37" s="89"/>
      <c r="B37" s="57" t="s">
        <v>338</v>
      </c>
      <c r="C37" s="247">
        <v>4371800</v>
      </c>
      <c r="D37" s="248">
        <v>2080.01</v>
      </c>
      <c r="E37" s="247">
        <f t="shared" si="9"/>
        <v>4373880.01</v>
      </c>
      <c r="F37" s="248">
        <v>43481.57</v>
      </c>
      <c r="G37" s="248">
        <v>41401.56</v>
      </c>
      <c r="H37" s="248">
        <f t="shared" si="7"/>
        <v>4330398.4399999995</v>
      </c>
      <c r="I37" s="83"/>
      <c r="J37" s="83"/>
      <c r="K37" s="175"/>
      <c r="L37" s="175"/>
      <c r="M37" s="175"/>
      <c r="N37" s="175"/>
      <c r="O37" s="175"/>
      <c r="P37" s="175"/>
      <c r="Q37" s="175"/>
      <c r="R37" s="175">
        <f t="shared" si="10"/>
        <v>4371800</v>
      </c>
      <c r="S37" s="175">
        <f t="shared" si="10"/>
        <v>2080</v>
      </c>
      <c r="T37" s="175">
        <f t="shared" si="10"/>
        <v>4373880</v>
      </c>
      <c r="U37" s="175">
        <f t="shared" si="10"/>
        <v>43482</v>
      </c>
      <c r="V37" s="175">
        <f t="shared" si="10"/>
        <v>41402</v>
      </c>
      <c r="W37" s="175"/>
    </row>
    <row r="38" spans="1:23" ht="13.5" customHeight="1">
      <c r="A38" s="89"/>
      <c r="B38" s="57" t="s">
        <v>339</v>
      </c>
      <c r="C38" s="247">
        <v>35711600</v>
      </c>
      <c r="D38" s="248">
        <v>-4950853.23</v>
      </c>
      <c r="E38" s="247">
        <f t="shared" si="9"/>
        <v>30760746.77</v>
      </c>
      <c r="F38" s="248">
        <v>91</v>
      </c>
      <c r="G38" s="248">
        <v>91</v>
      </c>
      <c r="H38" s="248">
        <f t="shared" si="7"/>
        <v>30760655.77</v>
      </c>
      <c r="I38" s="83"/>
      <c r="J38" s="83"/>
      <c r="K38" s="175"/>
      <c r="L38" s="175"/>
      <c r="M38" s="175"/>
      <c r="N38" s="175"/>
      <c r="O38" s="175"/>
      <c r="P38" s="175"/>
      <c r="Q38" s="175"/>
      <c r="R38" s="175">
        <f t="shared" si="10"/>
        <v>35711600</v>
      </c>
      <c r="S38" s="175">
        <f t="shared" si="10"/>
        <v>-4950853</v>
      </c>
      <c r="T38" s="175">
        <f t="shared" si="10"/>
        <v>30760747</v>
      </c>
      <c r="U38" s="175">
        <f t="shared" si="10"/>
        <v>91</v>
      </c>
      <c r="V38" s="175">
        <f t="shared" si="10"/>
        <v>91</v>
      </c>
      <c r="W38" s="175"/>
    </row>
    <row r="39" spans="1:23" ht="13.5" customHeight="1">
      <c r="A39" s="362" t="s">
        <v>340</v>
      </c>
      <c r="B39" s="363"/>
      <c r="C39" s="247">
        <f aca="true" t="shared" si="11" ref="C39:H39">SUM(C40:C48)</f>
        <v>5070400</v>
      </c>
      <c r="D39" s="247">
        <f t="shared" si="11"/>
        <v>0</v>
      </c>
      <c r="E39" s="247">
        <f>SUM(E40:E48)</f>
        <v>5070400</v>
      </c>
      <c r="F39" s="247">
        <f t="shared" si="11"/>
        <v>767730</v>
      </c>
      <c r="G39" s="247">
        <f t="shared" si="11"/>
        <v>767730</v>
      </c>
      <c r="H39" s="247">
        <f t="shared" si="11"/>
        <v>4302670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</row>
    <row r="40" spans="1:23" ht="13.5" customHeight="1">
      <c r="A40" s="89"/>
      <c r="B40" s="57" t="s">
        <v>341</v>
      </c>
      <c r="C40" s="247"/>
      <c r="D40" s="248"/>
      <c r="E40" s="247">
        <f>C40+D40</f>
        <v>0</v>
      </c>
      <c r="F40" s="248"/>
      <c r="G40" s="248"/>
      <c r="H40" s="248">
        <f t="shared" si="7"/>
        <v>0</v>
      </c>
      <c r="I40" s="83"/>
      <c r="J40" s="83"/>
      <c r="K40" s="175"/>
      <c r="L40" s="175"/>
      <c r="M40" s="175"/>
      <c r="N40" s="175"/>
      <c r="O40" s="175"/>
      <c r="P40" s="175"/>
      <c r="Q40" s="175"/>
      <c r="R40" s="175">
        <f aca="true" t="shared" si="12" ref="R40:V48">ROUND(C40,0)</f>
        <v>0</v>
      </c>
      <c r="S40" s="175">
        <f t="shared" si="12"/>
        <v>0</v>
      </c>
      <c r="T40" s="175">
        <f t="shared" si="12"/>
        <v>0</v>
      </c>
      <c r="U40" s="175">
        <f t="shared" si="12"/>
        <v>0</v>
      </c>
      <c r="V40" s="175">
        <f t="shared" si="12"/>
        <v>0</v>
      </c>
      <c r="W40" s="175"/>
    </row>
    <row r="41" spans="1:23" ht="13.5" customHeight="1">
      <c r="A41" s="89"/>
      <c r="B41" s="57" t="s">
        <v>342</v>
      </c>
      <c r="C41" s="247"/>
      <c r="D41" s="248"/>
      <c r="E41" s="247">
        <f aca="true" t="shared" si="13" ref="E41:E83">C41+D41</f>
        <v>0</v>
      </c>
      <c r="F41" s="248"/>
      <c r="G41" s="248"/>
      <c r="H41" s="248">
        <f t="shared" si="7"/>
        <v>0</v>
      </c>
      <c r="I41" s="83"/>
      <c r="J41" s="83"/>
      <c r="K41" s="175"/>
      <c r="L41" s="175"/>
      <c r="M41" s="175"/>
      <c r="N41" s="175"/>
      <c r="O41" s="175"/>
      <c r="P41" s="175"/>
      <c r="Q41" s="175"/>
      <c r="R41" s="175">
        <f t="shared" si="12"/>
        <v>0</v>
      </c>
      <c r="S41" s="175">
        <f t="shared" si="12"/>
        <v>0</v>
      </c>
      <c r="T41" s="175">
        <f t="shared" si="12"/>
        <v>0</v>
      </c>
      <c r="U41" s="175">
        <f t="shared" si="12"/>
        <v>0</v>
      </c>
      <c r="V41" s="175">
        <f t="shared" si="12"/>
        <v>0</v>
      </c>
      <c r="W41" s="175"/>
    </row>
    <row r="42" spans="1:23" ht="13.5" customHeight="1">
      <c r="A42" s="89"/>
      <c r="B42" s="57" t="s">
        <v>343</v>
      </c>
      <c r="C42" s="247"/>
      <c r="D42" s="248"/>
      <c r="E42" s="247">
        <f t="shared" si="13"/>
        <v>0</v>
      </c>
      <c r="F42" s="248"/>
      <c r="G42" s="248"/>
      <c r="H42" s="248">
        <f t="shared" si="7"/>
        <v>0</v>
      </c>
      <c r="I42" s="83"/>
      <c r="J42" s="83"/>
      <c r="K42" s="175"/>
      <c r="L42" s="175"/>
      <c r="M42" s="175"/>
      <c r="N42" s="175"/>
      <c r="O42" s="175"/>
      <c r="P42" s="175"/>
      <c r="Q42" s="175"/>
      <c r="R42" s="175">
        <f t="shared" si="12"/>
        <v>0</v>
      </c>
      <c r="S42" s="175">
        <f t="shared" si="12"/>
        <v>0</v>
      </c>
      <c r="T42" s="175">
        <f t="shared" si="12"/>
        <v>0</v>
      </c>
      <c r="U42" s="175">
        <f t="shared" si="12"/>
        <v>0</v>
      </c>
      <c r="V42" s="175">
        <f t="shared" si="12"/>
        <v>0</v>
      </c>
      <c r="W42" s="175"/>
    </row>
    <row r="43" spans="1:23" ht="13.5" customHeight="1">
      <c r="A43" s="89"/>
      <c r="B43" s="57" t="s">
        <v>344</v>
      </c>
      <c r="C43" s="247">
        <v>5070400</v>
      </c>
      <c r="D43" s="248">
        <v>0</v>
      </c>
      <c r="E43" s="247">
        <f t="shared" si="13"/>
        <v>5070400</v>
      </c>
      <c r="F43" s="248">
        <v>767730</v>
      </c>
      <c r="G43" s="248">
        <v>767730</v>
      </c>
      <c r="H43" s="248">
        <f t="shared" si="7"/>
        <v>4302670</v>
      </c>
      <c r="I43" s="83"/>
      <c r="J43" s="83"/>
      <c r="K43" s="175"/>
      <c r="L43" s="175"/>
      <c r="M43" s="175"/>
      <c r="N43" s="175"/>
      <c r="O43" s="175"/>
      <c r="P43" s="175"/>
      <c r="Q43" s="175"/>
      <c r="R43" s="175">
        <f t="shared" si="12"/>
        <v>5070400</v>
      </c>
      <c r="S43" s="175">
        <f t="shared" si="12"/>
        <v>0</v>
      </c>
      <c r="T43" s="175">
        <f t="shared" si="12"/>
        <v>5070400</v>
      </c>
      <c r="U43" s="175">
        <f t="shared" si="12"/>
        <v>767730</v>
      </c>
      <c r="V43" s="175">
        <f t="shared" si="12"/>
        <v>767730</v>
      </c>
      <c r="W43" s="175"/>
    </row>
    <row r="44" spans="1:23" ht="13.5" customHeight="1">
      <c r="A44" s="89"/>
      <c r="B44" s="57" t="s">
        <v>345</v>
      </c>
      <c r="C44" s="247"/>
      <c r="D44" s="248"/>
      <c r="E44" s="247">
        <f t="shared" si="13"/>
        <v>0</v>
      </c>
      <c r="F44" s="248"/>
      <c r="G44" s="248"/>
      <c r="H44" s="248">
        <f t="shared" si="7"/>
        <v>0</v>
      </c>
      <c r="I44" s="83"/>
      <c r="J44" s="83"/>
      <c r="K44" s="175"/>
      <c r="L44" s="175"/>
      <c r="M44" s="175"/>
      <c r="N44" s="175"/>
      <c r="O44" s="175"/>
      <c r="P44" s="175"/>
      <c r="Q44" s="175"/>
      <c r="R44" s="175">
        <f t="shared" si="12"/>
        <v>0</v>
      </c>
      <c r="S44" s="175">
        <f t="shared" si="12"/>
        <v>0</v>
      </c>
      <c r="T44" s="175">
        <f t="shared" si="12"/>
        <v>0</v>
      </c>
      <c r="U44" s="175">
        <f t="shared" si="12"/>
        <v>0</v>
      </c>
      <c r="V44" s="175">
        <f t="shared" si="12"/>
        <v>0</v>
      </c>
      <c r="W44" s="175"/>
    </row>
    <row r="45" spans="1:23" ht="13.5" customHeight="1">
      <c r="A45" s="89"/>
      <c r="B45" s="57" t="s">
        <v>346</v>
      </c>
      <c r="C45" s="247"/>
      <c r="D45" s="248"/>
      <c r="E45" s="247">
        <f t="shared" si="13"/>
        <v>0</v>
      </c>
      <c r="F45" s="248"/>
      <c r="G45" s="248"/>
      <c r="H45" s="248">
        <f t="shared" si="7"/>
        <v>0</v>
      </c>
      <c r="I45" s="83"/>
      <c r="J45" s="83"/>
      <c r="K45" s="175"/>
      <c r="L45" s="175"/>
      <c r="M45" s="175"/>
      <c r="N45" s="175"/>
      <c r="O45" s="175"/>
      <c r="P45" s="175"/>
      <c r="Q45" s="175"/>
      <c r="R45" s="175">
        <f t="shared" si="12"/>
        <v>0</v>
      </c>
      <c r="S45" s="175">
        <f t="shared" si="12"/>
        <v>0</v>
      </c>
      <c r="T45" s="175">
        <f t="shared" si="12"/>
        <v>0</v>
      </c>
      <c r="U45" s="175">
        <f t="shared" si="12"/>
        <v>0</v>
      </c>
      <c r="V45" s="175">
        <f t="shared" si="12"/>
        <v>0</v>
      </c>
      <c r="W45" s="175"/>
    </row>
    <row r="46" spans="1:23" ht="13.5" customHeight="1">
      <c r="A46" s="89"/>
      <c r="B46" s="57" t="s">
        <v>347</v>
      </c>
      <c r="C46" s="247"/>
      <c r="D46" s="248"/>
      <c r="E46" s="247">
        <f t="shared" si="13"/>
        <v>0</v>
      </c>
      <c r="F46" s="248"/>
      <c r="G46" s="248"/>
      <c r="H46" s="248">
        <f t="shared" si="7"/>
        <v>0</v>
      </c>
      <c r="I46" s="83"/>
      <c r="J46" s="83"/>
      <c r="K46" s="175"/>
      <c r="L46" s="175"/>
      <c r="M46" s="175"/>
      <c r="N46" s="175"/>
      <c r="O46" s="175"/>
      <c r="P46" s="175"/>
      <c r="Q46" s="175"/>
      <c r="R46" s="175">
        <f t="shared" si="12"/>
        <v>0</v>
      </c>
      <c r="S46" s="175">
        <f t="shared" si="12"/>
        <v>0</v>
      </c>
      <c r="T46" s="175">
        <f t="shared" si="12"/>
        <v>0</v>
      </c>
      <c r="U46" s="175">
        <f t="shared" si="12"/>
        <v>0</v>
      </c>
      <c r="V46" s="175">
        <f t="shared" si="12"/>
        <v>0</v>
      </c>
      <c r="W46" s="175"/>
    </row>
    <row r="47" spans="1:23" ht="13.5" customHeight="1">
      <c r="A47" s="89"/>
      <c r="B47" s="57" t="s">
        <v>348</v>
      </c>
      <c r="C47" s="247"/>
      <c r="D47" s="248"/>
      <c r="E47" s="247">
        <f t="shared" si="13"/>
        <v>0</v>
      </c>
      <c r="F47" s="248"/>
      <c r="G47" s="248"/>
      <c r="H47" s="248">
        <f t="shared" si="7"/>
        <v>0</v>
      </c>
      <c r="I47" s="83"/>
      <c r="J47" s="83"/>
      <c r="K47" s="175"/>
      <c r="L47" s="175"/>
      <c r="M47" s="175"/>
      <c r="N47" s="175"/>
      <c r="O47" s="175"/>
      <c r="P47" s="175"/>
      <c r="Q47" s="175"/>
      <c r="R47" s="175">
        <f t="shared" si="12"/>
        <v>0</v>
      </c>
      <c r="S47" s="175">
        <f t="shared" si="12"/>
        <v>0</v>
      </c>
      <c r="T47" s="175">
        <f t="shared" si="12"/>
        <v>0</v>
      </c>
      <c r="U47" s="175">
        <f t="shared" si="12"/>
        <v>0</v>
      </c>
      <c r="V47" s="175">
        <f t="shared" si="12"/>
        <v>0</v>
      </c>
      <c r="W47" s="175"/>
    </row>
    <row r="48" spans="1:23" ht="13.5" customHeight="1">
      <c r="A48" s="89"/>
      <c r="B48" s="57" t="s">
        <v>349</v>
      </c>
      <c r="C48" s="247"/>
      <c r="D48" s="248"/>
      <c r="E48" s="247">
        <f t="shared" si="13"/>
        <v>0</v>
      </c>
      <c r="F48" s="248"/>
      <c r="G48" s="248"/>
      <c r="H48" s="248">
        <f t="shared" si="7"/>
        <v>0</v>
      </c>
      <c r="I48" s="83"/>
      <c r="J48" s="83"/>
      <c r="K48" s="175"/>
      <c r="L48" s="175"/>
      <c r="M48" s="175"/>
      <c r="N48" s="175"/>
      <c r="O48" s="175"/>
      <c r="P48" s="175"/>
      <c r="Q48" s="175"/>
      <c r="R48" s="175">
        <f t="shared" si="12"/>
        <v>0</v>
      </c>
      <c r="S48" s="175">
        <f t="shared" si="12"/>
        <v>0</v>
      </c>
      <c r="T48" s="175">
        <f t="shared" si="12"/>
        <v>0</v>
      </c>
      <c r="U48" s="175">
        <f t="shared" si="12"/>
        <v>0</v>
      </c>
      <c r="V48" s="175">
        <f t="shared" si="12"/>
        <v>0</v>
      </c>
      <c r="W48" s="175"/>
    </row>
    <row r="49" spans="1:23" ht="13.5" customHeight="1">
      <c r="A49" s="357" t="s">
        <v>350</v>
      </c>
      <c r="B49" s="358"/>
      <c r="C49" s="247">
        <f aca="true" t="shared" si="14" ref="C49:H49">SUM(C50:C58)</f>
        <v>11387600</v>
      </c>
      <c r="D49" s="247">
        <f t="shared" si="14"/>
        <v>0</v>
      </c>
      <c r="E49" s="247">
        <f t="shared" si="14"/>
        <v>11387600</v>
      </c>
      <c r="F49" s="247">
        <f t="shared" si="14"/>
        <v>2436</v>
      </c>
      <c r="G49" s="247">
        <f t="shared" si="14"/>
        <v>2436</v>
      </c>
      <c r="H49" s="247">
        <f t="shared" si="14"/>
        <v>11385164</v>
      </c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</row>
    <row r="50" spans="1:23" ht="13.5" customHeight="1">
      <c r="A50" s="89"/>
      <c r="B50" s="57" t="s">
        <v>351</v>
      </c>
      <c r="C50" s="247">
        <v>8450500</v>
      </c>
      <c r="D50" s="248">
        <v>0</v>
      </c>
      <c r="E50" s="247">
        <f t="shared" si="13"/>
        <v>8450500</v>
      </c>
      <c r="F50" s="248">
        <v>2436</v>
      </c>
      <c r="G50" s="248">
        <v>2436</v>
      </c>
      <c r="H50" s="248">
        <f t="shared" si="7"/>
        <v>8448064</v>
      </c>
      <c r="I50" s="83"/>
      <c r="J50" s="83"/>
      <c r="K50" s="175"/>
      <c r="L50" s="175"/>
      <c r="M50" s="175"/>
      <c r="N50" s="175"/>
      <c r="O50" s="175"/>
      <c r="P50" s="175"/>
      <c r="Q50" s="175"/>
      <c r="R50" s="175">
        <f aca="true" t="shared" si="15" ref="R50:V83">ROUND(C50,0)</f>
        <v>8450500</v>
      </c>
      <c r="S50" s="175">
        <f t="shared" si="15"/>
        <v>0</v>
      </c>
      <c r="T50" s="175">
        <f t="shared" si="15"/>
        <v>8450500</v>
      </c>
      <c r="U50" s="175">
        <f t="shared" si="15"/>
        <v>2436</v>
      </c>
      <c r="V50" s="175">
        <f t="shared" si="15"/>
        <v>2436</v>
      </c>
      <c r="W50" s="175"/>
    </row>
    <row r="51" spans="1:23" ht="13.5" customHeight="1">
      <c r="A51" s="89"/>
      <c r="B51" s="57" t="s">
        <v>352</v>
      </c>
      <c r="C51" s="247">
        <v>706700</v>
      </c>
      <c r="D51" s="248">
        <v>0</v>
      </c>
      <c r="E51" s="247">
        <f t="shared" si="13"/>
        <v>706700</v>
      </c>
      <c r="F51" s="248">
        <v>0</v>
      </c>
      <c r="G51" s="248">
        <v>0</v>
      </c>
      <c r="H51" s="248">
        <f t="shared" si="7"/>
        <v>706700</v>
      </c>
      <c r="I51" s="83"/>
      <c r="J51" s="83"/>
      <c r="K51" s="175"/>
      <c r="L51" s="175"/>
      <c r="M51" s="175"/>
      <c r="N51" s="175"/>
      <c r="O51" s="175"/>
      <c r="P51" s="175"/>
      <c r="Q51" s="175"/>
      <c r="R51" s="175">
        <f t="shared" si="15"/>
        <v>706700</v>
      </c>
      <c r="S51" s="175">
        <f t="shared" si="15"/>
        <v>0</v>
      </c>
      <c r="T51" s="175">
        <f t="shared" si="15"/>
        <v>706700</v>
      </c>
      <c r="U51" s="175">
        <f t="shared" si="15"/>
        <v>0</v>
      </c>
      <c r="V51" s="175">
        <f t="shared" si="15"/>
        <v>0</v>
      </c>
      <c r="W51" s="175"/>
    </row>
    <row r="52" spans="1:23" ht="13.5" customHeight="1">
      <c r="A52" s="89"/>
      <c r="B52" s="57" t="s">
        <v>353</v>
      </c>
      <c r="C52" s="247"/>
      <c r="D52" s="248"/>
      <c r="E52" s="247">
        <f t="shared" si="13"/>
        <v>0</v>
      </c>
      <c r="F52" s="248"/>
      <c r="G52" s="248"/>
      <c r="H52" s="248">
        <f t="shared" si="7"/>
        <v>0</v>
      </c>
      <c r="I52" s="83"/>
      <c r="J52" s="83"/>
      <c r="K52" s="175"/>
      <c r="L52" s="175"/>
      <c r="M52" s="175"/>
      <c r="N52" s="175"/>
      <c r="O52" s="175"/>
      <c r="P52" s="175"/>
      <c r="Q52" s="175"/>
      <c r="R52" s="175">
        <f t="shared" si="15"/>
        <v>0</v>
      </c>
      <c r="S52" s="175">
        <f t="shared" si="15"/>
        <v>0</v>
      </c>
      <c r="T52" s="175">
        <f t="shared" si="15"/>
        <v>0</v>
      </c>
      <c r="U52" s="175">
        <f t="shared" si="15"/>
        <v>0</v>
      </c>
      <c r="V52" s="175">
        <f t="shared" si="15"/>
        <v>0</v>
      </c>
      <c r="W52" s="175"/>
    </row>
    <row r="53" spans="1:23" ht="13.5" customHeight="1">
      <c r="A53" s="89"/>
      <c r="B53" s="57" t="s">
        <v>354</v>
      </c>
      <c r="C53" s="247">
        <v>869900</v>
      </c>
      <c r="D53" s="248">
        <v>0</v>
      </c>
      <c r="E53" s="247">
        <f t="shared" si="13"/>
        <v>869900</v>
      </c>
      <c r="F53" s="248">
        <v>0</v>
      </c>
      <c r="G53" s="248">
        <v>0</v>
      </c>
      <c r="H53" s="248">
        <f t="shared" si="7"/>
        <v>869900</v>
      </c>
      <c r="I53" s="83"/>
      <c r="J53" s="83"/>
      <c r="K53" s="175"/>
      <c r="L53" s="175"/>
      <c r="M53" s="175"/>
      <c r="N53" s="175"/>
      <c r="O53" s="175"/>
      <c r="P53" s="175"/>
      <c r="Q53" s="175"/>
      <c r="R53" s="175">
        <f t="shared" si="15"/>
        <v>869900</v>
      </c>
      <c r="S53" s="175">
        <f t="shared" si="15"/>
        <v>0</v>
      </c>
      <c r="T53" s="175">
        <f t="shared" si="15"/>
        <v>869900</v>
      </c>
      <c r="U53" s="175">
        <f t="shared" si="15"/>
        <v>0</v>
      </c>
      <c r="V53" s="175">
        <f t="shared" si="15"/>
        <v>0</v>
      </c>
      <c r="W53" s="175"/>
    </row>
    <row r="54" spans="1:23" ht="13.5" customHeight="1">
      <c r="A54" s="89"/>
      <c r="B54" s="57" t="s">
        <v>355</v>
      </c>
      <c r="C54" s="247"/>
      <c r="D54" s="248"/>
      <c r="E54" s="247">
        <f t="shared" si="13"/>
        <v>0</v>
      </c>
      <c r="F54" s="248"/>
      <c r="G54" s="248"/>
      <c r="H54" s="248">
        <f t="shared" si="7"/>
        <v>0</v>
      </c>
      <c r="I54" s="231"/>
      <c r="J54" s="83"/>
      <c r="K54" s="175"/>
      <c r="L54" s="175"/>
      <c r="M54" s="175"/>
      <c r="N54" s="175"/>
      <c r="O54" s="175"/>
      <c r="P54" s="175"/>
      <c r="Q54" s="175"/>
      <c r="R54" s="175">
        <f t="shared" si="15"/>
        <v>0</v>
      </c>
      <c r="S54" s="175">
        <f t="shared" si="15"/>
        <v>0</v>
      </c>
      <c r="T54" s="175">
        <f t="shared" si="15"/>
        <v>0</v>
      </c>
      <c r="U54" s="175">
        <f t="shared" si="15"/>
        <v>0</v>
      </c>
      <c r="V54" s="175">
        <f t="shared" si="15"/>
        <v>0</v>
      </c>
      <c r="W54" s="175"/>
    </row>
    <row r="55" spans="1:23" ht="13.5" customHeight="1">
      <c r="A55" s="89"/>
      <c r="B55" s="57" t="s">
        <v>356</v>
      </c>
      <c r="C55" s="247">
        <v>1060500</v>
      </c>
      <c r="D55" s="248">
        <v>0</v>
      </c>
      <c r="E55" s="247">
        <f t="shared" si="13"/>
        <v>1060500</v>
      </c>
      <c r="F55" s="248">
        <v>0</v>
      </c>
      <c r="G55" s="248">
        <v>0</v>
      </c>
      <c r="H55" s="248">
        <f t="shared" si="7"/>
        <v>1060500</v>
      </c>
      <c r="I55" s="83"/>
      <c r="J55" s="83"/>
      <c r="K55" s="175"/>
      <c r="L55" s="175"/>
      <c r="M55" s="175"/>
      <c r="N55" s="175"/>
      <c r="O55" s="175"/>
      <c r="P55" s="175"/>
      <c r="Q55" s="175"/>
      <c r="R55" s="175">
        <f t="shared" si="15"/>
        <v>1060500</v>
      </c>
      <c r="S55" s="175">
        <f t="shared" si="15"/>
        <v>0</v>
      </c>
      <c r="T55" s="175">
        <f t="shared" si="15"/>
        <v>1060500</v>
      </c>
      <c r="U55" s="175">
        <f t="shared" si="15"/>
        <v>0</v>
      </c>
      <c r="V55" s="175">
        <f t="shared" si="15"/>
        <v>0</v>
      </c>
      <c r="W55" s="175"/>
    </row>
    <row r="56" spans="1:23" ht="13.5" customHeight="1">
      <c r="A56" s="89"/>
      <c r="B56" s="57" t="s">
        <v>357</v>
      </c>
      <c r="C56" s="247"/>
      <c r="D56" s="248"/>
      <c r="E56" s="247">
        <f t="shared" si="13"/>
        <v>0</v>
      </c>
      <c r="F56" s="248"/>
      <c r="G56" s="248"/>
      <c r="H56" s="248">
        <f t="shared" si="7"/>
        <v>0</v>
      </c>
      <c r="I56" s="83"/>
      <c r="J56" s="83"/>
      <c r="K56" s="175"/>
      <c r="L56" s="175"/>
      <c r="M56" s="175"/>
      <c r="N56" s="175"/>
      <c r="O56" s="175"/>
      <c r="P56" s="175"/>
      <c r="Q56" s="175"/>
      <c r="R56" s="175">
        <f t="shared" si="15"/>
        <v>0</v>
      </c>
      <c r="S56" s="175">
        <f t="shared" si="15"/>
        <v>0</v>
      </c>
      <c r="T56" s="175">
        <f t="shared" si="15"/>
        <v>0</v>
      </c>
      <c r="U56" s="175">
        <f t="shared" si="15"/>
        <v>0</v>
      </c>
      <c r="V56" s="175">
        <f t="shared" si="15"/>
        <v>0</v>
      </c>
      <c r="W56" s="175"/>
    </row>
    <row r="57" spans="1:23" ht="13.5" customHeight="1">
      <c r="A57" s="89"/>
      <c r="B57" s="57" t="s">
        <v>358</v>
      </c>
      <c r="C57" s="247"/>
      <c r="D57" s="248"/>
      <c r="E57" s="247">
        <f t="shared" si="13"/>
        <v>0</v>
      </c>
      <c r="F57" s="248"/>
      <c r="G57" s="248"/>
      <c r="H57" s="248">
        <f t="shared" si="7"/>
        <v>0</v>
      </c>
      <c r="I57" s="83"/>
      <c r="J57" s="83"/>
      <c r="K57" s="175"/>
      <c r="L57" s="175"/>
      <c r="M57" s="175"/>
      <c r="N57" s="175"/>
      <c r="O57" s="175"/>
      <c r="P57" s="175"/>
      <c r="Q57" s="175"/>
      <c r="R57" s="175">
        <f t="shared" si="15"/>
        <v>0</v>
      </c>
      <c r="S57" s="175">
        <f t="shared" si="15"/>
        <v>0</v>
      </c>
      <c r="T57" s="175">
        <f t="shared" si="15"/>
        <v>0</v>
      </c>
      <c r="U57" s="175">
        <f t="shared" si="15"/>
        <v>0</v>
      </c>
      <c r="V57" s="175">
        <f t="shared" si="15"/>
        <v>0</v>
      </c>
      <c r="W57" s="175"/>
    </row>
    <row r="58" spans="1:23" ht="13.5" customHeight="1">
      <c r="A58" s="89"/>
      <c r="B58" s="57" t="s">
        <v>359</v>
      </c>
      <c r="C58" s="247">
        <v>300000</v>
      </c>
      <c r="D58" s="248">
        <v>0</v>
      </c>
      <c r="E58" s="247">
        <f t="shared" si="13"/>
        <v>300000</v>
      </c>
      <c r="F58" s="248">
        <v>0</v>
      </c>
      <c r="G58" s="248">
        <v>0</v>
      </c>
      <c r="H58" s="248">
        <f t="shared" si="7"/>
        <v>300000</v>
      </c>
      <c r="I58" s="83"/>
      <c r="J58" s="83"/>
      <c r="K58" s="175"/>
      <c r="L58" s="175"/>
      <c r="M58" s="175"/>
      <c r="N58" s="175"/>
      <c r="O58" s="175"/>
      <c r="P58" s="175"/>
      <c r="Q58" s="175"/>
      <c r="R58" s="175">
        <f t="shared" si="15"/>
        <v>300000</v>
      </c>
      <c r="S58" s="175">
        <f t="shared" si="15"/>
        <v>0</v>
      </c>
      <c r="T58" s="175">
        <f t="shared" si="15"/>
        <v>300000</v>
      </c>
      <c r="U58" s="175">
        <f t="shared" si="15"/>
        <v>0</v>
      </c>
      <c r="V58" s="175">
        <f t="shared" si="15"/>
        <v>0</v>
      </c>
      <c r="W58" s="175"/>
    </row>
    <row r="59" spans="1:23" ht="13.5" customHeight="1">
      <c r="A59" s="357" t="s">
        <v>360</v>
      </c>
      <c r="B59" s="358"/>
      <c r="C59" s="247">
        <f>SUM(C60:C62)</f>
        <v>0</v>
      </c>
      <c r="D59" s="247">
        <f>SUM(D60:D62)</f>
        <v>0</v>
      </c>
      <c r="E59" s="247">
        <f>SUM(E60:E62)</f>
        <v>0</v>
      </c>
      <c r="F59" s="247">
        <f>SUM(F60:F62)</f>
        <v>0</v>
      </c>
      <c r="G59" s="247">
        <f>SUM(G60:G62)</f>
        <v>0</v>
      </c>
      <c r="H59" s="248">
        <f t="shared" si="7"/>
        <v>0</v>
      </c>
      <c r="I59" s="175"/>
      <c r="J59" s="175"/>
      <c r="K59" s="175"/>
      <c r="L59" s="175"/>
      <c r="M59" s="175"/>
      <c r="N59" s="175"/>
      <c r="O59" s="175"/>
      <c r="P59" s="175"/>
      <c r="Q59" s="175"/>
      <c r="R59" s="175">
        <f t="shared" si="15"/>
        <v>0</v>
      </c>
      <c r="S59" s="175">
        <f t="shared" si="15"/>
        <v>0</v>
      </c>
      <c r="T59" s="175">
        <f t="shared" si="15"/>
        <v>0</v>
      </c>
      <c r="U59" s="175">
        <f t="shared" si="15"/>
        <v>0</v>
      </c>
      <c r="V59" s="175">
        <f t="shared" si="15"/>
        <v>0</v>
      </c>
      <c r="W59" s="175"/>
    </row>
    <row r="60" spans="1:23" ht="13.5" customHeight="1">
      <c r="A60" s="89"/>
      <c r="B60" s="57" t="s">
        <v>361</v>
      </c>
      <c r="C60" s="247"/>
      <c r="D60" s="248"/>
      <c r="E60" s="247">
        <f t="shared" si="13"/>
        <v>0</v>
      </c>
      <c r="F60" s="248"/>
      <c r="G60" s="248"/>
      <c r="H60" s="248">
        <f t="shared" si="7"/>
        <v>0</v>
      </c>
      <c r="I60" s="175"/>
      <c r="J60" s="175"/>
      <c r="K60" s="175"/>
      <c r="L60" s="175"/>
      <c r="M60" s="175"/>
      <c r="N60" s="175"/>
      <c r="O60" s="175"/>
      <c r="P60" s="175"/>
      <c r="Q60" s="175"/>
      <c r="R60" s="175">
        <f t="shared" si="15"/>
        <v>0</v>
      </c>
      <c r="S60" s="175">
        <f t="shared" si="15"/>
        <v>0</v>
      </c>
      <c r="T60" s="175">
        <f t="shared" si="15"/>
        <v>0</v>
      </c>
      <c r="U60" s="175">
        <f t="shared" si="15"/>
        <v>0</v>
      </c>
      <c r="V60" s="175">
        <f t="shared" si="15"/>
        <v>0</v>
      </c>
      <c r="W60" s="175"/>
    </row>
    <row r="61" spans="1:23" ht="13.5" customHeight="1">
      <c r="A61" s="89"/>
      <c r="B61" s="57" t="s">
        <v>362</v>
      </c>
      <c r="C61" s="247"/>
      <c r="D61" s="248"/>
      <c r="E61" s="247">
        <f t="shared" si="13"/>
        <v>0</v>
      </c>
      <c r="F61" s="248"/>
      <c r="G61" s="248"/>
      <c r="H61" s="248">
        <f t="shared" si="7"/>
        <v>0</v>
      </c>
      <c r="I61" s="175"/>
      <c r="J61" s="175"/>
      <c r="K61" s="175"/>
      <c r="L61" s="175"/>
      <c r="M61" s="175"/>
      <c r="N61" s="175"/>
      <c r="O61" s="175"/>
      <c r="P61" s="175"/>
      <c r="Q61" s="175"/>
      <c r="R61" s="175">
        <f t="shared" si="15"/>
        <v>0</v>
      </c>
      <c r="S61" s="175">
        <f t="shared" si="15"/>
        <v>0</v>
      </c>
      <c r="T61" s="175">
        <f t="shared" si="15"/>
        <v>0</v>
      </c>
      <c r="U61" s="175">
        <f t="shared" si="15"/>
        <v>0</v>
      </c>
      <c r="V61" s="175">
        <f t="shared" si="15"/>
        <v>0</v>
      </c>
      <c r="W61" s="175"/>
    </row>
    <row r="62" spans="1:23" ht="13.5" customHeight="1">
      <c r="A62" s="89"/>
      <c r="B62" s="57" t="s">
        <v>363</v>
      </c>
      <c r="C62" s="247"/>
      <c r="D62" s="248"/>
      <c r="E62" s="247">
        <f t="shared" si="13"/>
        <v>0</v>
      </c>
      <c r="F62" s="248"/>
      <c r="G62" s="248"/>
      <c r="H62" s="248">
        <f t="shared" si="7"/>
        <v>0</v>
      </c>
      <c r="I62" s="175"/>
      <c r="J62" s="175"/>
      <c r="K62" s="175"/>
      <c r="L62" s="175"/>
      <c r="M62" s="175"/>
      <c r="N62" s="175"/>
      <c r="O62" s="175"/>
      <c r="P62" s="175"/>
      <c r="Q62" s="175"/>
      <c r="R62" s="175">
        <f t="shared" si="15"/>
        <v>0</v>
      </c>
      <c r="S62" s="175">
        <f t="shared" si="15"/>
        <v>0</v>
      </c>
      <c r="T62" s="175">
        <f t="shared" si="15"/>
        <v>0</v>
      </c>
      <c r="U62" s="175">
        <f t="shared" si="15"/>
        <v>0</v>
      </c>
      <c r="V62" s="175">
        <f t="shared" si="15"/>
        <v>0</v>
      </c>
      <c r="W62" s="175"/>
    </row>
    <row r="63" spans="1:23" ht="13.5" customHeight="1">
      <c r="A63" s="357" t="s">
        <v>364</v>
      </c>
      <c r="B63" s="358"/>
      <c r="C63" s="247">
        <f>SUM(C64:C71)</f>
        <v>0</v>
      </c>
      <c r="D63" s="247">
        <f>SUM(D64:D71)</f>
        <v>0</v>
      </c>
      <c r="E63" s="247">
        <f>E64+E65+E66+E67+E68+E70+E71</f>
        <v>0</v>
      </c>
      <c r="F63" s="247">
        <f>SUM(F64:F71)</f>
        <v>0</v>
      </c>
      <c r="G63" s="247">
        <f>SUM(G64:G71)</f>
        <v>0</v>
      </c>
      <c r="H63" s="248">
        <f t="shared" si="7"/>
        <v>0</v>
      </c>
      <c r="I63" s="175"/>
      <c r="J63" s="175"/>
      <c r="K63" s="175"/>
      <c r="L63" s="175"/>
      <c r="M63" s="175"/>
      <c r="N63" s="175"/>
      <c r="O63" s="175"/>
      <c r="P63" s="175"/>
      <c r="Q63" s="175"/>
      <c r="R63" s="175">
        <f t="shared" si="15"/>
        <v>0</v>
      </c>
      <c r="S63" s="175">
        <f t="shared" si="15"/>
        <v>0</v>
      </c>
      <c r="T63" s="175">
        <f t="shared" si="15"/>
        <v>0</v>
      </c>
      <c r="U63" s="175">
        <f t="shared" si="15"/>
        <v>0</v>
      </c>
      <c r="V63" s="175">
        <f t="shared" si="15"/>
        <v>0</v>
      </c>
      <c r="W63" s="175"/>
    </row>
    <row r="64" spans="1:23" ht="13.5" customHeight="1">
      <c r="A64" s="89"/>
      <c r="B64" s="57" t="s">
        <v>365</v>
      </c>
      <c r="C64" s="247"/>
      <c r="D64" s="248"/>
      <c r="E64" s="247">
        <f t="shared" si="13"/>
        <v>0</v>
      </c>
      <c r="F64" s="248"/>
      <c r="G64" s="248"/>
      <c r="H64" s="248">
        <f t="shared" si="7"/>
        <v>0</v>
      </c>
      <c r="I64" s="175"/>
      <c r="J64" s="175"/>
      <c r="K64" s="175"/>
      <c r="L64" s="175"/>
      <c r="M64" s="175"/>
      <c r="N64" s="175"/>
      <c r="O64" s="175"/>
      <c r="P64" s="175"/>
      <c r="Q64" s="175"/>
      <c r="R64" s="175">
        <f t="shared" si="15"/>
        <v>0</v>
      </c>
      <c r="S64" s="175">
        <f t="shared" si="15"/>
        <v>0</v>
      </c>
      <c r="T64" s="175">
        <f t="shared" si="15"/>
        <v>0</v>
      </c>
      <c r="U64" s="175">
        <f t="shared" si="15"/>
        <v>0</v>
      </c>
      <c r="V64" s="175">
        <f t="shared" si="15"/>
        <v>0</v>
      </c>
      <c r="W64" s="175"/>
    </row>
    <row r="65" spans="1:23" ht="13.5" customHeight="1">
      <c r="A65" s="89"/>
      <c r="B65" s="57" t="s">
        <v>366</v>
      </c>
      <c r="C65" s="247"/>
      <c r="D65" s="248"/>
      <c r="E65" s="247">
        <f t="shared" si="13"/>
        <v>0</v>
      </c>
      <c r="F65" s="248"/>
      <c r="G65" s="248"/>
      <c r="H65" s="248">
        <f t="shared" si="7"/>
        <v>0</v>
      </c>
      <c r="I65" s="175"/>
      <c r="J65" s="175"/>
      <c r="K65" s="175"/>
      <c r="L65" s="175"/>
      <c r="M65" s="175"/>
      <c r="N65" s="175"/>
      <c r="O65" s="175"/>
      <c r="P65" s="175"/>
      <c r="Q65" s="175"/>
      <c r="R65" s="175">
        <f t="shared" si="15"/>
        <v>0</v>
      </c>
      <c r="S65" s="175">
        <f t="shared" si="15"/>
        <v>0</v>
      </c>
      <c r="T65" s="175">
        <f t="shared" si="15"/>
        <v>0</v>
      </c>
      <c r="U65" s="175">
        <f t="shared" si="15"/>
        <v>0</v>
      </c>
      <c r="V65" s="175">
        <f t="shared" si="15"/>
        <v>0</v>
      </c>
      <c r="W65" s="175"/>
    </row>
    <row r="66" spans="1:23" ht="13.5" customHeight="1">
      <c r="A66" s="89"/>
      <c r="B66" s="57" t="s">
        <v>367</v>
      </c>
      <c r="C66" s="247"/>
      <c r="D66" s="248"/>
      <c r="E66" s="247">
        <f t="shared" si="13"/>
        <v>0</v>
      </c>
      <c r="F66" s="248"/>
      <c r="G66" s="248"/>
      <c r="H66" s="248">
        <f t="shared" si="7"/>
        <v>0</v>
      </c>
      <c r="I66" s="175"/>
      <c r="J66" s="175"/>
      <c r="K66" s="175"/>
      <c r="L66" s="175"/>
      <c r="M66" s="175"/>
      <c r="N66" s="175"/>
      <c r="O66" s="175"/>
      <c r="P66" s="175"/>
      <c r="Q66" s="175"/>
      <c r="R66" s="175">
        <f t="shared" si="15"/>
        <v>0</v>
      </c>
      <c r="S66" s="175">
        <f t="shared" si="15"/>
        <v>0</v>
      </c>
      <c r="T66" s="175">
        <f t="shared" si="15"/>
        <v>0</v>
      </c>
      <c r="U66" s="175">
        <f t="shared" si="15"/>
        <v>0</v>
      </c>
      <c r="V66" s="175">
        <f t="shared" si="15"/>
        <v>0</v>
      </c>
      <c r="W66" s="175"/>
    </row>
    <row r="67" spans="1:23" ht="13.5" customHeight="1">
      <c r="A67" s="89"/>
      <c r="B67" s="57" t="s">
        <v>368</v>
      </c>
      <c r="C67" s="247"/>
      <c r="D67" s="248"/>
      <c r="E67" s="247">
        <f t="shared" si="13"/>
        <v>0</v>
      </c>
      <c r="F67" s="248"/>
      <c r="G67" s="248"/>
      <c r="H67" s="248">
        <f t="shared" si="7"/>
        <v>0</v>
      </c>
      <c r="I67" s="175"/>
      <c r="J67" s="175"/>
      <c r="K67" s="175"/>
      <c r="L67" s="175"/>
      <c r="M67" s="175"/>
      <c r="N67" s="175"/>
      <c r="O67" s="175"/>
      <c r="P67" s="175"/>
      <c r="Q67" s="175"/>
      <c r="R67" s="175">
        <f t="shared" si="15"/>
        <v>0</v>
      </c>
      <c r="S67" s="175">
        <f t="shared" si="15"/>
        <v>0</v>
      </c>
      <c r="T67" s="175">
        <f t="shared" si="15"/>
        <v>0</v>
      </c>
      <c r="U67" s="175">
        <f t="shared" si="15"/>
        <v>0</v>
      </c>
      <c r="V67" s="175">
        <f t="shared" si="15"/>
        <v>0</v>
      </c>
      <c r="W67" s="175"/>
    </row>
    <row r="68" spans="1:23" ht="13.5" customHeight="1">
      <c r="A68" s="89"/>
      <c r="B68" s="57" t="s">
        <v>369</v>
      </c>
      <c r="C68" s="247"/>
      <c r="D68" s="248"/>
      <c r="E68" s="247">
        <f t="shared" si="13"/>
        <v>0</v>
      </c>
      <c r="F68" s="248"/>
      <c r="G68" s="248"/>
      <c r="H68" s="248">
        <f t="shared" si="7"/>
        <v>0</v>
      </c>
      <c r="I68" s="175"/>
      <c r="J68" s="175"/>
      <c r="K68" s="175"/>
      <c r="L68" s="175"/>
      <c r="M68" s="175"/>
      <c r="N68" s="175"/>
      <c r="O68" s="175"/>
      <c r="P68" s="175"/>
      <c r="Q68" s="175"/>
      <c r="R68" s="175">
        <f t="shared" si="15"/>
        <v>0</v>
      </c>
      <c r="S68" s="175">
        <f t="shared" si="15"/>
        <v>0</v>
      </c>
      <c r="T68" s="175">
        <f t="shared" si="15"/>
        <v>0</v>
      </c>
      <c r="U68" s="175">
        <f t="shared" si="15"/>
        <v>0</v>
      </c>
      <c r="V68" s="175">
        <f t="shared" si="15"/>
        <v>0</v>
      </c>
      <c r="W68" s="175"/>
    </row>
    <row r="69" spans="1:23" ht="13.5" customHeight="1">
      <c r="A69" s="89"/>
      <c r="B69" s="57" t="s">
        <v>370</v>
      </c>
      <c r="C69" s="247"/>
      <c r="D69" s="248"/>
      <c r="E69" s="247">
        <f t="shared" si="13"/>
        <v>0</v>
      </c>
      <c r="F69" s="248"/>
      <c r="G69" s="248"/>
      <c r="H69" s="248">
        <f t="shared" si="7"/>
        <v>0</v>
      </c>
      <c r="I69" s="175"/>
      <c r="J69" s="175"/>
      <c r="K69" s="175"/>
      <c r="L69" s="175"/>
      <c r="M69" s="175"/>
      <c r="N69" s="175"/>
      <c r="O69" s="175"/>
      <c r="P69" s="175"/>
      <c r="Q69" s="175"/>
      <c r="R69" s="175">
        <f t="shared" si="15"/>
        <v>0</v>
      </c>
      <c r="S69" s="175">
        <f t="shared" si="15"/>
        <v>0</v>
      </c>
      <c r="T69" s="175">
        <f t="shared" si="15"/>
        <v>0</v>
      </c>
      <c r="U69" s="175">
        <f t="shared" si="15"/>
        <v>0</v>
      </c>
      <c r="V69" s="175">
        <f t="shared" si="15"/>
        <v>0</v>
      </c>
      <c r="W69" s="175"/>
    </row>
    <row r="70" spans="1:23" ht="13.5" customHeight="1">
      <c r="A70" s="89"/>
      <c r="B70" s="57" t="s">
        <v>371</v>
      </c>
      <c r="C70" s="247"/>
      <c r="D70" s="248"/>
      <c r="E70" s="247">
        <f t="shared" si="13"/>
        <v>0</v>
      </c>
      <c r="F70" s="248"/>
      <c r="G70" s="248"/>
      <c r="H70" s="248">
        <f t="shared" si="7"/>
        <v>0</v>
      </c>
      <c r="I70" s="175"/>
      <c r="J70" s="175"/>
      <c r="K70" s="175"/>
      <c r="L70" s="175"/>
      <c r="M70" s="175"/>
      <c r="N70" s="175"/>
      <c r="O70" s="175"/>
      <c r="P70" s="175"/>
      <c r="Q70" s="175"/>
      <c r="R70" s="175">
        <f t="shared" si="15"/>
        <v>0</v>
      </c>
      <c r="S70" s="175">
        <f t="shared" si="15"/>
        <v>0</v>
      </c>
      <c r="T70" s="175">
        <f t="shared" si="15"/>
        <v>0</v>
      </c>
      <c r="U70" s="175">
        <f t="shared" si="15"/>
        <v>0</v>
      </c>
      <c r="V70" s="175">
        <f t="shared" si="15"/>
        <v>0</v>
      </c>
      <c r="W70" s="175"/>
    </row>
    <row r="71" spans="1:23" ht="13.5" customHeight="1">
      <c r="A71" s="89"/>
      <c r="B71" s="57" t="s">
        <v>372</v>
      </c>
      <c r="C71" s="247"/>
      <c r="D71" s="248"/>
      <c r="E71" s="247">
        <f t="shared" si="13"/>
        <v>0</v>
      </c>
      <c r="F71" s="248"/>
      <c r="G71" s="248"/>
      <c r="H71" s="248">
        <f t="shared" si="7"/>
        <v>0</v>
      </c>
      <c r="I71" s="175"/>
      <c r="J71" s="175"/>
      <c r="K71" s="175"/>
      <c r="L71" s="175"/>
      <c r="M71" s="175"/>
      <c r="N71" s="175"/>
      <c r="O71" s="175"/>
      <c r="P71" s="175"/>
      <c r="Q71" s="175"/>
      <c r="R71" s="175">
        <f t="shared" si="15"/>
        <v>0</v>
      </c>
      <c r="S71" s="175">
        <f t="shared" si="15"/>
        <v>0</v>
      </c>
      <c r="T71" s="175">
        <f t="shared" si="15"/>
        <v>0</v>
      </c>
      <c r="U71" s="175">
        <f t="shared" si="15"/>
        <v>0</v>
      </c>
      <c r="V71" s="175">
        <f t="shared" si="15"/>
        <v>0</v>
      </c>
      <c r="W71" s="175"/>
    </row>
    <row r="72" spans="1:23" ht="13.5" customHeight="1">
      <c r="A72" s="357" t="s">
        <v>373</v>
      </c>
      <c r="B72" s="358"/>
      <c r="C72" s="247">
        <f>SUM(C73:C75)</f>
        <v>0</v>
      </c>
      <c r="D72" s="247">
        <f>SUM(D73:D75)</f>
        <v>0</v>
      </c>
      <c r="E72" s="247">
        <f>SUM(E73:E75)</f>
        <v>0</v>
      </c>
      <c r="F72" s="247">
        <f>SUM(F73:F75)</f>
        <v>0</v>
      </c>
      <c r="G72" s="247">
        <f>SUM(G73:G75)</f>
        <v>0</v>
      </c>
      <c r="H72" s="248">
        <f t="shared" si="7"/>
        <v>0</v>
      </c>
      <c r="I72" s="175"/>
      <c r="J72" s="175"/>
      <c r="K72" s="175"/>
      <c r="L72" s="175"/>
      <c r="M72" s="175"/>
      <c r="N72" s="175"/>
      <c r="O72" s="175"/>
      <c r="P72" s="175"/>
      <c r="Q72" s="175"/>
      <c r="R72" s="175">
        <f t="shared" si="15"/>
        <v>0</v>
      </c>
      <c r="S72" s="175">
        <f t="shared" si="15"/>
        <v>0</v>
      </c>
      <c r="T72" s="175">
        <f t="shared" si="15"/>
        <v>0</v>
      </c>
      <c r="U72" s="175">
        <f t="shared" si="15"/>
        <v>0</v>
      </c>
      <c r="V72" s="175">
        <f t="shared" si="15"/>
        <v>0</v>
      </c>
      <c r="W72" s="175"/>
    </row>
    <row r="73" spans="1:23" ht="13.5" customHeight="1">
      <c r="A73" s="89"/>
      <c r="B73" s="57" t="s">
        <v>374</v>
      </c>
      <c r="C73" s="247"/>
      <c r="D73" s="248"/>
      <c r="E73" s="247">
        <f t="shared" si="13"/>
        <v>0</v>
      </c>
      <c r="F73" s="248"/>
      <c r="G73" s="248"/>
      <c r="H73" s="248">
        <f t="shared" si="7"/>
        <v>0</v>
      </c>
      <c r="I73" s="175"/>
      <c r="J73" s="175"/>
      <c r="K73" s="175"/>
      <c r="L73" s="175"/>
      <c r="M73" s="175"/>
      <c r="N73" s="175"/>
      <c r="O73" s="175"/>
      <c r="P73" s="175"/>
      <c r="Q73" s="175"/>
      <c r="R73" s="175">
        <f t="shared" si="15"/>
        <v>0</v>
      </c>
      <c r="S73" s="175">
        <f t="shared" si="15"/>
        <v>0</v>
      </c>
      <c r="T73" s="175">
        <f t="shared" si="15"/>
        <v>0</v>
      </c>
      <c r="U73" s="175">
        <f t="shared" si="15"/>
        <v>0</v>
      </c>
      <c r="V73" s="175">
        <f t="shared" si="15"/>
        <v>0</v>
      </c>
      <c r="W73" s="175"/>
    </row>
    <row r="74" spans="1:23" ht="13.5" customHeight="1">
      <c r="A74" s="89"/>
      <c r="B74" s="57" t="s">
        <v>375</v>
      </c>
      <c r="C74" s="247"/>
      <c r="D74" s="248"/>
      <c r="E74" s="247">
        <f t="shared" si="13"/>
        <v>0</v>
      </c>
      <c r="F74" s="248"/>
      <c r="G74" s="248"/>
      <c r="H74" s="248">
        <f t="shared" si="7"/>
        <v>0</v>
      </c>
      <c r="I74" s="175"/>
      <c r="J74" s="175"/>
      <c r="K74" s="175"/>
      <c r="L74" s="175"/>
      <c r="M74" s="175"/>
      <c r="N74" s="175"/>
      <c r="O74" s="175"/>
      <c r="P74" s="175"/>
      <c r="Q74" s="175"/>
      <c r="R74" s="175">
        <f t="shared" si="15"/>
        <v>0</v>
      </c>
      <c r="S74" s="175">
        <f t="shared" si="15"/>
        <v>0</v>
      </c>
      <c r="T74" s="175">
        <f t="shared" si="15"/>
        <v>0</v>
      </c>
      <c r="U74" s="175">
        <f t="shared" si="15"/>
        <v>0</v>
      </c>
      <c r="V74" s="175">
        <f t="shared" si="15"/>
        <v>0</v>
      </c>
      <c r="W74" s="175"/>
    </row>
    <row r="75" spans="1:23" ht="13.5" customHeight="1">
      <c r="A75" s="89"/>
      <c r="B75" s="57" t="s">
        <v>376</v>
      </c>
      <c r="C75" s="247"/>
      <c r="D75" s="248"/>
      <c r="E75" s="247">
        <f t="shared" si="13"/>
        <v>0</v>
      </c>
      <c r="F75" s="248"/>
      <c r="G75" s="248"/>
      <c r="H75" s="248">
        <f t="shared" si="7"/>
        <v>0</v>
      </c>
      <c r="I75" s="175"/>
      <c r="J75" s="175"/>
      <c r="K75" s="175"/>
      <c r="L75" s="175"/>
      <c r="M75" s="175"/>
      <c r="N75" s="175"/>
      <c r="O75" s="175"/>
      <c r="P75" s="175"/>
      <c r="Q75" s="175"/>
      <c r="R75" s="175">
        <f t="shared" si="15"/>
        <v>0</v>
      </c>
      <c r="S75" s="175">
        <f t="shared" si="15"/>
        <v>0</v>
      </c>
      <c r="T75" s="175">
        <f t="shared" si="15"/>
        <v>0</v>
      </c>
      <c r="U75" s="175">
        <f t="shared" si="15"/>
        <v>0</v>
      </c>
      <c r="V75" s="175">
        <f t="shared" si="15"/>
        <v>0</v>
      </c>
      <c r="W75" s="175"/>
    </row>
    <row r="76" spans="1:23" ht="13.5" customHeight="1">
      <c r="A76" s="357" t="s">
        <v>377</v>
      </c>
      <c r="B76" s="358"/>
      <c r="C76" s="247">
        <f>SUM(C77:C83)</f>
        <v>0</v>
      </c>
      <c r="D76" s="247">
        <f>SUM(D77:D83)</f>
        <v>0</v>
      </c>
      <c r="E76" s="247">
        <f>SUM(E77:E83)</f>
        <v>0</v>
      </c>
      <c r="F76" s="247">
        <f>SUM(F77:F83)</f>
        <v>0</v>
      </c>
      <c r="G76" s="247">
        <f>SUM(G77:G83)</f>
        <v>0</v>
      </c>
      <c r="H76" s="248">
        <f t="shared" si="7"/>
        <v>0</v>
      </c>
      <c r="I76" s="175"/>
      <c r="J76" s="175"/>
      <c r="K76" s="175"/>
      <c r="L76" s="175"/>
      <c r="M76" s="175"/>
      <c r="N76" s="175"/>
      <c r="O76" s="175"/>
      <c r="P76" s="175"/>
      <c r="Q76" s="175"/>
      <c r="R76" s="175">
        <f t="shared" si="15"/>
        <v>0</v>
      </c>
      <c r="S76" s="175">
        <f t="shared" si="15"/>
        <v>0</v>
      </c>
      <c r="T76" s="175">
        <f t="shared" si="15"/>
        <v>0</v>
      </c>
      <c r="U76" s="175">
        <f t="shared" si="15"/>
        <v>0</v>
      </c>
      <c r="V76" s="175">
        <f t="shared" si="15"/>
        <v>0</v>
      </c>
      <c r="W76" s="175"/>
    </row>
    <row r="77" spans="1:23" ht="13.5" customHeight="1">
      <c r="A77" s="89"/>
      <c r="B77" s="57" t="s">
        <v>378</v>
      </c>
      <c r="C77" s="247"/>
      <c r="D77" s="248"/>
      <c r="E77" s="247">
        <f t="shared" si="13"/>
        <v>0</v>
      </c>
      <c r="F77" s="248"/>
      <c r="G77" s="248"/>
      <c r="H77" s="248">
        <f t="shared" si="7"/>
        <v>0</v>
      </c>
      <c r="I77" s="175"/>
      <c r="J77" s="175"/>
      <c r="K77" s="175"/>
      <c r="L77" s="175"/>
      <c r="M77" s="175"/>
      <c r="N77" s="175"/>
      <c r="O77" s="175"/>
      <c r="P77" s="175"/>
      <c r="Q77" s="175"/>
      <c r="R77" s="175">
        <f t="shared" si="15"/>
        <v>0</v>
      </c>
      <c r="S77" s="175">
        <f t="shared" si="15"/>
        <v>0</v>
      </c>
      <c r="T77" s="175">
        <f t="shared" si="15"/>
        <v>0</v>
      </c>
      <c r="U77" s="175">
        <f t="shared" si="15"/>
        <v>0</v>
      </c>
      <c r="V77" s="175">
        <f t="shared" si="15"/>
        <v>0</v>
      </c>
      <c r="W77" s="175"/>
    </row>
    <row r="78" spans="1:23" ht="13.5" customHeight="1">
      <c r="A78" s="89"/>
      <c r="B78" s="57" t="s">
        <v>379</v>
      </c>
      <c r="C78" s="247"/>
      <c r="D78" s="248"/>
      <c r="E78" s="247">
        <f t="shared" si="13"/>
        <v>0</v>
      </c>
      <c r="F78" s="248"/>
      <c r="G78" s="248"/>
      <c r="H78" s="248">
        <f t="shared" si="7"/>
        <v>0</v>
      </c>
      <c r="I78" s="175"/>
      <c r="J78" s="175"/>
      <c r="K78" s="175"/>
      <c r="L78" s="175"/>
      <c r="M78" s="175"/>
      <c r="N78" s="175"/>
      <c r="O78" s="175"/>
      <c r="P78" s="175"/>
      <c r="Q78" s="175"/>
      <c r="R78" s="175">
        <f t="shared" si="15"/>
        <v>0</v>
      </c>
      <c r="S78" s="175">
        <f t="shared" si="15"/>
        <v>0</v>
      </c>
      <c r="T78" s="175">
        <f t="shared" si="15"/>
        <v>0</v>
      </c>
      <c r="U78" s="175">
        <f t="shared" si="15"/>
        <v>0</v>
      </c>
      <c r="V78" s="175">
        <f t="shared" si="15"/>
        <v>0</v>
      </c>
      <c r="W78" s="175"/>
    </row>
    <row r="79" spans="1:23" ht="13.5" customHeight="1">
      <c r="A79" s="89"/>
      <c r="B79" s="57" t="s">
        <v>380</v>
      </c>
      <c r="C79" s="247"/>
      <c r="D79" s="248"/>
      <c r="E79" s="247">
        <f t="shared" si="13"/>
        <v>0</v>
      </c>
      <c r="F79" s="248"/>
      <c r="G79" s="248"/>
      <c r="H79" s="248">
        <f t="shared" si="7"/>
        <v>0</v>
      </c>
      <c r="I79" s="175"/>
      <c r="J79" s="175"/>
      <c r="K79" s="175"/>
      <c r="L79" s="175"/>
      <c r="M79" s="175"/>
      <c r="N79" s="175"/>
      <c r="O79" s="175"/>
      <c r="P79" s="175"/>
      <c r="Q79" s="175"/>
      <c r="R79" s="175">
        <f t="shared" si="15"/>
        <v>0</v>
      </c>
      <c r="S79" s="175">
        <f t="shared" si="15"/>
        <v>0</v>
      </c>
      <c r="T79" s="175">
        <f t="shared" si="15"/>
        <v>0</v>
      </c>
      <c r="U79" s="175">
        <f t="shared" si="15"/>
        <v>0</v>
      </c>
      <c r="V79" s="175">
        <f t="shared" si="15"/>
        <v>0</v>
      </c>
      <c r="W79" s="175"/>
    </row>
    <row r="80" spans="1:23" ht="13.5" customHeight="1">
      <c r="A80" s="89"/>
      <c r="B80" s="57" t="s">
        <v>381</v>
      </c>
      <c r="C80" s="247"/>
      <c r="D80" s="248"/>
      <c r="E80" s="247">
        <f t="shared" si="13"/>
        <v>0</v>
      </c>
      <c r="F80" s="248"/>
      <c r="G80" s="248"/>
      <c r="H80" s="248">
        <f t="shared" si="7"/>
        <v>0</v>
      </c>
      <c r="I80" s="175"/>
      <c r="J80" s="175"/>
      <c r="K80" s="175"/>
      <c r="L80" s="175"/>
      <c r="M80" s="175"/>
      <c r="N80" s="175"/>
      <c r="O80" s="175"/>
      <c r="P80" s="175"/>
      <c r="Q80" s="175"/>
      <c r="R80" s="175">
        <f t="shared" si="15"/>
        <v>0</v>
      </c>
      <c r="S80" s="175">
        <f t="shared" si="15"/>
        <v>0</v>
      </c>
      <c r="T80" s="175">
        <f t="shared" si="15"/>
        <v>0</v>
      </c>
      <c r="U80" s="175">
        <f t="shared" si="15"/>
        <v>0</v>
      </c>
      <c r="V80" s="175">
        <f t="shared" si="15"/>
        <v>0</v>
      </c>
      <c r="W80" s="175"/>
    </row>
    <row r="81" spans="1:23" ht="13.5" customHeight="1">
      <c r="A81" s="89"/>
      <c r="B81" s="57" t="s">
        <v>382</v>
      </c>
      <c r="C81" s="247"/>
      <c r="D81" s="248"/>
      <c r="E81" s="247">
        <f t="shared" si="13"/>
        <v>0</v>
      </c>
      <c r="F81" s="248"/>
      <c r="G81" s="248"/>
      <c r="H81" s="248">
        <f t="shared" si="7"/>
        <v>0</v>
      </c>
      <c r="I81" s="175"/>
      <c r="J81" s="175"/>
      <c r="K81" s="175"/>
      <c r="L81" s="175"/>
      <c r="M81" s="175"/>
      <c r="N81" s="175"/>
      <c r="O81" s="175"/>
      <c r="P81" s="175"/>
      <c r="Q81" s="175"/>
      <c r="R81" s="175">
        <f t="shared" si="15"/>
        <v>0</v>
      </c>
      <c r="S81" s="175">
        <f t="shared" si="15"/>
        <v>0</v>
      </c>
      <c r="T81" s="175">
        <f t="shared" si="15"/>
        <v>0</v>
      </c>
      <c r="U81" s="175">
        <f t="shared" si="15"/>
        <v>0</v>
      </c>
      <c r="V81" s="175">
        <f t="shared" si="15"/>
        <v>0</v>
      </c>
      <c r="W81" s="175"/>
    </row>
    <row r="82" spans="1:23" ht="13.5" customHeight="1">
      <c r="A82" s="89"/>
      <c r="B82" s="57" t="s">
        <v>383</v>
      </c>
      <c r="C82" s="247"/>
      <c r="D82" s="248"/>
      <c r="E82" s="247">
        <f t="shared" si="13"/>
        <v>0</v>
      </c>
      <c r="F82" s="248"/>
      <c r="G82" s="248"/>
      <c r="H82" s="248">
        <f t="shared" si="7"/>
        <v>0</v>
      </c>
      <c r="I82" s="175"/>
      <c r="J82" s="175"/>
      <c r="K82" s="175"/>
      <c r="L82" s="175"/>
      <c r="M82" s="175"/>
      <c r="N82" s="175"/>
      <c r="O82" s="175"/>
      <c r="P82" s="175"/>
      <c r="Q82" s="175"/>
      <c r="R82" s="175">
        <f t="shared" si="15"/>
        <v>0</v>
      </c>
      <c r="S82" s="175">
        <f t="shared" si="15"/>
        <v>0</v>
      </c>
      <c r="T82" s="175">
        <f t="shared" si="15"/>
        <v>0</v>
      </c>
      <c r="U82" s="175">
        <f t="shared" si="15"/>
        <v>0</v>
      </c>
      <c r="V82" s="175">
        <f t="shared" si="15"/>
        <v>0</v>
      </c>
      <c r="W82" s="175"/>
    </row>
    <row r="83" spans="1:23" ht="13.5" customHeight="1" thickBot="1">
      <c r="A83" s="167"/>
      <c r="B83" s="58" t="s">
        <v>384</v>
      </c>
      <c r="C83" s="247"/>
      <c r="D83" s="248"/>
      <c r="E83" s="247">
        <f t="shared" si="13"/>
        <v>0</v>
      </c>
      <c r="F83" s="248"/>
      <c r="G83" s="248"/>
      <c r="H83" s="248">
        <f t="shared" si="7"/>
        <v>0</v>
      </c>
      <c r="I83" s="175"/>
      <c r="J83" s="175"/>
      <c r="K83" s="175"/>
      <c r="L83" s="175"/>
      <c r="M83" s="175"/>
      <c r="N83" s="175"/>
      <c r="O83" s="175"/>
      <c r="P83" s="175"/>
      <c r="Q83" s="175"/>
      <c r="R83" s="175">
        <f t="shared" si="15"/>
        <v>0</v>
      </c>
      <c r="S83" s="175">
        <f t="shared" si="15"/>
        <v>0</v>
      </c>
      <c r="T83" s="175">
        <f t="shared" si="15"/>
        <v>0</v>
      </c>
      <c r="U83" s="175">
        <f t="shared" si="15"/>
        <v>0</v>
      </c>
      <c r="V83" s="175">
        <f t="shared" si="15"/>
        <v>0</v>
      </c>
      <c r="W83" s="175"/>
    </row>
    <row r="84" spans="1:23" ht="13.5" customHeight="1">
      <c r="A84" s="360" t="s">
        <v>385</v>
      </c>
      <c r="B84" s="361"/>
      <c r="C84" s="249">
        <f aca="true" t="shared" si="16" ref="C84:H84">C85+C103+C93+C113+C123+C133+C137+C146+C150</f>
        <v>5349957285</v>
      </c>
      <c r="D84" s="249">
        <f>D85+D103+D93+D113+D123+D133+D137+D146+D150</f>
        <v>235049419.20999998</v>
      </c>
      <c r="E84" s="249">
        <f t="shared" si="16"/>
        <v>5585006704.21</v>
      </c>
      <c r="F84" s="249">
        <f>F85+F103+F93+F113+F123+F133+F137+F146+F150</f>
        <v>583890818.7</v>
      </c>
      <c r="G84" s="249">
        <f>G85+G103+G93+G113+G123+G133+G137+G146+G150</f>
        <v>581327059.1700001</v>
      </c>
      <c r="H84" s="249">
        <f t="shared" si="16"/>
        <v>5001115885.51</v>
      </c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</row>
    <row r="85" spans="1:23" ht="13.5" customHeight="1">
      <c r="A85" s="357" t="s">
        <v>312</v>
      </c>
      <c r="B85" s="358"/>
      <c r="C85" s="247">
        <f>SUM(C86:C92)</f>
        <v>5143155456</v>
      </c>
      <c r="D85" s="247">
        <f>SUM(D86:D92)</f>
        <v>161000719.20999998</v>
      </c>
      <c r="E85" s="247">
        <f>SUM(E86:E92)</f>
        <v>5304156175.21</v>
      </c>
      <c r="F85" s="247">
        <f>SUM(F86:F92)</f>
        <v>571337272.4100001</v>
      </c>
      <c r="G85" s="247">
        <f>SUM(G86:G92)</f>
        <v>571337272.4100001</v>
      </c>
      <c r="H85" s="248">
        <f aca="true" t="shared" si="17" ref="H85:H148">E85-F85</f>
        <v>4732818902.8</v>
      </c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</row>
    <row r="86" spans="1:23" ht="13.5" customHeight="1">
      <c r="A86" s="89"/>
      <c r="B86" s="57" t="s">
        <v>313</v>
      </c>
      <c r="C86" s="247">
        <v>2898729087</v>
      </c>
      <c r="D86" s="248">
        <v>-84354966.31</v>
      </c>
      <c r="E86" s="247">
        <f aca="true" t="shared" si="18" ref="E86:E102">C86+D86</f>
        <v>2814374120.69</v>
      </c>
      <c r="F86" s="248">
        <v>298123458.23</v>
      </c>
      <c r="G86" s="248">
        <v>298123458.23</v>
      </c>
      <c r="H86" s="248">
        <f t="shared" si="17"/>
        <v>2516250662.46</v>
      </c>
      <c r="I86" s="83"/>
      <c r="J86" s="83"/>
      <c r="K86" s="175"/>
      <c r="L86" s="175"/>
      <c r="M86" s="175"/>
      <c r="N86" s="175"/>
      <c r="O86" s="175"/>
      <c r="P86" s="175"/>
      <c r="Q86" s="175"/>
      <c r="R86" s="175">
        <f aca="true" t="shared" si="19" ref="R86:V92">ROUND(C85,0)</f>
        <v>5143155456</v>
      </c>
      <c r="S86" s="175">
        <f t="shared" si="19"/>
        <v>161000719</v>
      </c>
      <c r="T86" s="175">
        <f t="shared" si="19"/>
        <v>5304156175</v>
      </c>
      <c r="U86" s="175">
        <f t="shared" si="19"/>
        <v>571337272</v>
      </c>
      <c r="V86" s="175">
        <f t="shared" si="19"/>
        <v>571337272</v>
      </c>
      <c r="W86" s="175"/>
    </row>
    <row r="87" spans="1:23" ht="13.5" customHeight="1">
      <c r="A87" s="89"/>
      <c r="B87" s="57" t="s">
        <v>314</v>
      </c>
      <c r="C87" s="247">
        <v>13836000</v>
      </c>
      <c r="D87" s="248">
        <v>7000000</v>
      </c>
      <c r="E87" s="247">
        <f t="shared" si="18"/>
        <v>20836000</v>
      </c>
      <c r="F87" s="248">
        <v>1691306.1</v>
      </c>
      <c r="G87" s="248">
        <v>1691306.1</v>
      </c>
      <c r="H87" s="248">
        <f t="shared" si="17"/>
        <v>19144693.9</v>
      </c>
      <c r="I87" s="83"/>
      <c r="J87" s="83"/>
      <c r="K87" s="175"/>
      <c r="L87" s="175"/>
      <c r="M87" s="175"/>
      <c r="N87" s="175"/>
      <c r="O87" s="175"/>
      <c r="P87" s="175"/>
      <c r="Q87" s="175"/>
      <c r="R87" s="175">
        <f t="shared" si="19"/>
        <v>2898729087</v>
      </c>
      <c r="S87" s="175">
        <f t="shared" si="19"/>
        <v>-84354966</v>
      </c>
      <c r="T87" s="175">
        <f t="shared" si="19"/>
        <v>2814374121</v>
      </c>
      <c r="U87" s="175">
        <f t="shared" si="19"/>
        <v>298123458</v>
      </c>
      <c r="V87" s="175">
        <f t="shared" si="19"/>
        <v>298123458</v>
      </c>
      <c r="W87" s="175"/>
    </row>
    <row r="88" spans="1:23" ht="13.5" customHeight="1">
      <c r="A88" s="89"/>
      <c r="B88" s="57" t="s">
        <v>315</v>
      </c>
      <c r="C88" s="247">
        <v>1128369000</v>
      </c>
      <c r="D88" s="248">
        <v>178205634.07</v>
      </c>
      <c r="E88" s="247">
        <f t="shared" si="18"/>
        <v>1306574634.07</v>
      </c>
      <c r="F88" s="248">
        <v>205546234.48</v>
      </c>
      <c r="G88" s="248">
        <v>205546234.48</v>
      </c>
      <c r="H88" s="248">
        <f t="shared" si="17"/>
        <v>1101028399.59</v>
      </c>
      <c r="I88" s="83"/>
      <c r="J88" s="83"/>
      <c r="K88" s="175"/>
      <c r="L88" s="175"/>
      <c r="M88" s="175"/>
      <c r="N88" s="175"/>
      <c r="O88" s="175"/>
      <c r="P88" s="175"/>
      <c r="Q88" s="175"/>
      <c r="R88" s="175">
        <f t="shared" si="19"/>
        <v>13836000</v>
      </c>
      <c r="S88" s="175">
        <f t="shared" si="19"/>
        <v>7000000</v>
      </c>
      <c r="T88" s="175">
        <f t="shared" si="19"/>
        <v>20836000</v>
      </c>
      <c r="U88" s="175">
        <f t="shared" si="19"/>
        <v>1691306</v>
      </c>
      <c r="V88" s="175">
        <f t="shared" si="19"/>
        <v>1691306</v>
      </c>
      <c r="W88" s="175"/>
    </row>
    <row r="89" spans="1:23" ht="13.5" customHeight="1">
      <c r="A89" s="89"/>
      <c r="B89" s="57" t="s">
        <v>316</v>
      </c>
      <c r="C89" s="247"/>
      <c r="D89" s="248"/>
      <c r="E89" s="247">
        <f t="shared" si="18"/>
        <v>0</v>
      </c>
      <c r="F89" s="248"/>
      <c r="G89" s="248"/>
      <c r="H89" s="248">
        <f t="shared" si="17"/>
        <v>0</v>
      </c>
      <c r="I89" s="83"/>
      <c r="J89" s="83"/>
      <c r="K89" s="175"/>
      <c r="L89" s="175"/>
      <c r="M89" s="175"/>
      <c r="N89" s="175"/>
      <c r="O89" s="175"/>
      <c r="P89" s="175"/>
      <c r="Q89" s="175"/>
      <c r="R89" s="175">
        <f t="shared" si="19"/>
        <v>1128369000</v>
      </c>
      <c r="S89" s="175">
        <f t="shared" si="19"/>
        <v>178205634</v>
      </c>
      <c r="T89" s="175">
        <f t="shared" si="19"/>
        <v>1306574634</v>
      </c>
      <c r="U89" s="175">
        <f t="shared" si="19"/>
        <v>205546234</v>
      </c>
      <c r="V89" s="175">
        <f t="shared" si="19"/>
        <v>205546234</v>
      </c>
      <c r="W89" s="175"/>
    </row>
    <row r="90" spans="1:23" ht="13.5" customHeight="1">
      <c r="A90" s="89"/>
      <c r="B90" s="57" t="s">
        <v>317</v>
      </c>
      <c r="C90" s="247">
        <v>1038279369</v>
      </c>
      <c r="D90" s="248">
        <v>60150051.45</v>
      </c>
      <c r="E90" s="247">
        <f t="shared" si="18"/>
        <v>1098429420.45</v>
      </c>
      <c r="F90" s="248">
        <v>60548737.59</v>
      </c>
      <c r="G90" s="248">
        <v>60548737.59</v>
      </c>
      <c r="H90" s="248">
        <f t="shared" si="17"/>
        <v>1037880682.86</v>
      </c>
      <c r="I90" s="83"/>
      <c r="J90" s="83"/>
      <c r="K90" s="175"/>
      <c r="L90" s="175"/>
      <c r="M90" s="175"/>
      <c r="N90" s="175"/>
      <c r="O90" s="175"/>
      <c r="P90" s="175"/>
      <c r="Q90" s="175"/>
      <c r="R90" s="175">
        <f t="shared" si="19"/>
        <v>0</v>
      </c>
      <c r="S90" s="175">
        <f t="shared" si="19"/>
        <v>0</v>
      </c>
      <c r="T90" s="175">
        <f t="shared" si="19"/>
        <v>0</v>
      </c>
      <c r="U90" s="175">
        <f t="shared" si="19"/>
        <v>0</v>
      </c>
      <c r="V90" s="175">
        <f t="shared" si="19"/>
        <v>0</v>
      </c>
      <c r="W90" s="175"/>
    </row>
    <row r="91" spans="1:23" ht="13.5" customHeight="1">
      <c r="A91" s="89"/>
      <c r="B91" s="57" t="s">
        <v>318</v>
      </c>
      <c r="C91" s="247"/>
      <c r="D91" s="248"/>
      <c r="E91" s="247">
        <f t="shared" si="18"/>
        <v>0</v>
      </c>
      <c r="F91" s="248"/>
      <c r="G91" s="248"/>
      <c r="H91" s="248">
        <f t="shared" si="17"/>
        <v>0</v>
      </c>
      <c r="I91" s="83"/>
      <c r="J91" s="83"/>
      <c r="K91" s="175"/>
      <c r="L91" s="175"/>
      <c r="M91" s="175"/>
      <c r="N91" s="175"/>
      <c r="O91" s="175"/>
      <c r="P91" s="175"/>
      <c r="Q91" s="175"/>
      <c r="R91" s="175">
        <f t="shared" si="19"/>
        <v>1038279369</v>
      </c>
      <c r="S91" s="175">
        <f t="shared" si="19"/>
        <v>60150051</v>
      </c>
      <c r="T91" s="175">
        <f t="shared" si="19"/>
        <v>1098429420</v>
      </c>
      <c r="U91" s="175">
        <f t="shared" si="19"/>
        <v>60548738</v>
      </c>
      <c r="V91" s="175">
        <f t="shared" si="19"/>
        <v>60548738</v>
      </c>
      <c r="W91" s="175"/>
    </row>
    <row r="92" spans="1:23" ht="13.5" customHeight="1">
      <c r="A92" s="89"/>
      <c r="B92" s="57" t="s">
        <v>319</v>
      </c>
      <c r="C92" s="247">
        <v>63942000</v>
      </c>
      <c r="D92" s="248">
        <v>0</v>
      </c>
      <c r="E92" s="247">
        <f t="shared" si="18"/>
        <v>63942000</v>
      </c>
      <c r="F92" s="248">
        <v>5427536.01</v>
      </c>
      <c r="G92" s="248">
        <v>5427536.01</v>
      </c>
      <c r="H92" s="248">
        <f t="shared" si="17"/>
        <v>58514463.99</v>
      </c>
      <c r="I92" s="83"/>
      <c r="J92" s="83"/>
      <c r="K92" s="175"/>
      <c r="L92" s="175"/>
      <c r="M92" s="175"/>
      <c r="N92" s="175"/>
      <c r="O92" s="175"/>
      <c r="P92" s="175"/>
      <c r="Q92" s="175"/>
      <c r="R92" s="175">
        <f t="shared" si="19"/>
        <v>0</v>
      </c>
      <c r="S92" s="175">
        <f t="shared" si="19"/>
        <v>0</v>
      </c>
      <c r="T92" s="175">
        <f t="shared" si="19"/>
        <v>0</v>
      </c>
      <c r="U92" s="175">
        <f t="shared" si="19"/>
        <v>0</v>
      </c>
      <c r="V92" s="175">
        <f t="shared" si="19"/>
        <v>0</v>
      </c>
      <c r="W92" s="175"/>
    </row>
    <row r="93" spans="1:23" ht="13.5" customHeight="1">
      <c r="A93" s="357" t="s">
        <v>320</v>
      </c>
      <c r="B93" s="358"/>
      <c r="C93" s="247">
        <f>SUM(C94:C102)</f>
        <v>80150100</v>
      </c>
      <c r="D93" s="247">
        <f>SUM(D94:D102)</f>
        <v>49895679.00000001</v>
      </c>
      <c r="E93" s="247">
        <f>SUM(E94:E102)</f>
        <v>130045779</v>
      </c>
      <c r="F93" s="247">
        <f>SUM(F94:F102)</f>
        <v>973955.8699999999</v>
      </c>
      <c r="G93" s="247">
        <f>SUM(G94:G102)</f>
        <v>956436.45</v>
      </c>
      <c r="H93" s="248">
        <f t="shared" si="17"/>
        <v>129071823.13</v>
      </c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1:23" ht="13.5" customHeight="1">
      <c r="A94" s="89"/>
      <c r="B94" s="57" t="s">
        <v>321</v>
      </c>
      <c r="C94" s="247">
        <v>17850000</v>
      </c>
      <c r="D94" s="248">
        <v>12503462.92</v>
      </c>
      <c r="E94" s="247">
        <f t="shared" si="18"/>
        <v>30353462.92</v>
      </c>
      <c r="F94" s="248">
        <v>497416.22</v>
      </c>
      <c r="G94" s="248">
        <v>490348.22</v>
      </c>
      <c r="H94" s="248">
        <f t="shared" si="17"/>
        <v>29856046.700000003</v>
      </c>
      <c r="I94" s="83"/>
      <c r="J94" s="83"/>
      <c r="K94" s="175"/>
      <c r="L94" s="175"/>
      <c r="M94" s="175"/>
      <c r="N94" s="175"/>
      <c r="O94" s="175"/>
      <c r="P94" s="175"/>
      <c r="Q94" s="175"/>
      <c r="R94" s="175">
        <f aca="true" t="shared" si="20" ref="R94:R102">ROUND(C93,0)</f>
        <v>80150100</v>
      </c>
      <c r="S94" s="175">
        <f aca="true" t="shared" si="21" ref="S94:S102">ROUND(D93,0)</f>
        <v>49895679</v>
      </c>
      <c r="T94" s="175">
        <f aca="true" t="shared" si="22" ref="T94:T102">ROUND(E93,0)</f>
        <v>130045779</v>
      </c>
      <c r="U94" s="175">
        <f aca="true" t="shared" si="23" ref="U94:U102">ROUND(F93,0)</f>
        <v>973956</v>
      </c>
      <c r="V94" s="175">
        <f aca="true" t="shared" si="24" ref="V94:V102">ROUND(G93,0)</f>
        <v>956436</v>
      </c>
      <c r="W94" s="175"/>
    </row>
    <row r="95" spans="1:23" ht="13.5" customHeight="1">
      <c r="A95" s="89"/>
      <c r="B95" s="57" t="s">
        <v>322</v>
      </c>
      <c r="C95" s="247">
        <v>57812400</v>
      </c>
      <c r="D95" s="248">
        <v>27664000</v>
      </c>
      <c r="E95" s="247">
        <f t="shared" si="18"/>
        <v>85476400</v>
      </c>
      <c r="F95" s="248">
        <v>115010.1</v>
      </c>
      <c r="G95" s="248">
        <v>105454.8</v>
      </c>
      <c r="H95" s="248">
        <f t="shared" si="17"/>
        <v>85361389.9</v>
      </c>
      <c r="I95" s="83"/>
      <c r="J95" s="83"/>
      <c r="K95" s="175"/>
      <c r="L95" s="175"/>
      <c r="M95" s="175"/>
      <c r="N95" s="175"/>
      <c r="O95" s="175"/>
      <c r="P95" s="175"/>
      <c r="Q95" s="175"/>
      <c r="R95" s="175">
        <f t="shared" si="20"/>
        <v>17850000</v>
      </c>
      <c r="S95" s="175">
        <f t="shared" si="21"/>
        <v>12503463</v>
      </c>
      <c r="T95" s="175">
        <f t="shared" si="22"/>
        <v>30353463</v>
      </c>
      <c r="U95" s="175">
        <f t="shared" si="23"/>
        <v>497416</v>
      </c>
      <c r="V95" s="175">
        <f t="shared" si="24"/>
        <v>490348</v>
      </c>
      <c r="W95" s="175"/>
    </row>
    <row r="96" spans="1:23" ht="13.5" customHeight="1">
      <c r="A96" s="89"/>
      <c r="B96" s="57" t="s">
        <v>323</v>
      </c>
      <c r="C96" s="247">
        <v>0</v>
      </c>
      <c r="D96" s="248">
        <v>900000</v>
      </c>
      <c r="E96" s="247">
        <f t="shared" si="18"/>
        <v>900000</v>
      </c>
      <c r="F96" s="248">
        <v>0</v>
      </c>
      <c r="G96" s="248">
        <v>0</v>
      </c>
      <c r="H96" s="248">
        <f t="shared" si="17"/>
        <v>900000</v>
      </c>
      <c r="I96" s="83"/>
      <c r="J96" s="83"/>
      <c r="K96" s="175"/>
      <c r="L96" s="175"/>
      <c r="M96" s="175"/>
      <c r="N96" s="175"/>
      <c r="O96" s="175"/>
      <c r="P96" s="175"/>
      <c r="Q96" s="175"/>
      <c r="R96" s="175">
        <f t="shared" si="20"/>
        <v>57812400</v>
      </c>
      <c r="S96" s="175">
        <f t="shared" si="21"/>
        <v>27664000</v>
      </c>
      <c r="T96" s="175">
        <f t="shared" si="22"/>
        <v>85476400</v>
      </c>
      <c r="U96" s="175">
        <f t="shared" si="23"/>
        <v>115010</v>
      </c>
      <c r="V96" s="175">
        <f t="shared" si="24"/>
        <v>105455</v>
      </c>
      <c r="W96" s="175"/>
    </row>
    <row r="97" spans="1:23" ht="13.5" customHeight="1">
      <c r="A97" s="89"/>
      <c r="B97" s="57" t="s">
        <v>324</v>
      </c>
      <c r="C97" s="247">
        <v>382800</v>
      </c>
      <c r="D97" s="248">
        <v>4158955.92</v>
      </c>
      <c r="E97" s="247">
        <f t="shared" si="18"/>
        <v>4541755.92</v>
      </c>
      <c r="F97" s="248">
        <v>80627.26</v>
      </c>
      <c r="G97" s="248">
        <v>80627.26</v>
      </c>
      <c r="H97" s="248">
        <f t="shared" si="17"/>
        <v>4461128.66</v>
      </c>
      <c r="I97" s="83"/>
      <c r="J97" s="83"/>
      <c r="K97" s="175"/>
      <c r="L97" s="175"/>
      <c r="M97" s="175"/>
      <c r="N97" s="175"/>
      <c r="O97" s="175"/>
      <c r="P97" s="175"/>
      <c r="Q97" s="175"/>
      <c r="R97" s="175">
        <f t="shared" si="20"/>
        <v>0</v>
      </c>
      <c r="S97" s="175">
        <f t="shared" si="21"/>
        <v>900000</v>
      </c>
      <c r="T97" s="175">
        <f t="shared" si="22"/>
        <v>900000</v>
      </c>
      <c r="U97" s="175">
        <f t="shared" si="23"/>
        <v>0</v>
      </c>
      <c r="V97" s="175">
        <f t="shared" si="24"/>
        <v>0</v>
      </c>
      <c r="W97" s="175"/>
    </row>
    <row r="98" spans="1:23" ht="13.5" customHeight="1">
      <c r="A98" s="89"/>
      <c r="B98" s="57" t="s">
        <v>325</v>
      </c>
      <c r="C98" s="247">
        <v>1934300</v>
      </c>
      <c r="D98" s="248">
        <v>595000</v>
      </c>
      <c r="E98" s="247">
        <f t="shared" si="18"/>
        <v>2529300</v>
      </c>
      <c r="F98" s="248">
        <v>156842.99</v>
      </c>
      <c r="G98" s="248">
        <v>156842.99</v>
      </c>
      <c r="H98" s="248">
        <f t="shared" si="17"/>
        <v>2372457.01</v>
      </c>
      <c r="I98" s="83"/>
      <c r="J98" s="83"/>
      <c r="K98" s="175"/>
      <c r="L98" s="175"/>
      <c r="M98" s="175"/>
      <c r="N98" s="175"/>
      <c r="O98" s="175"/>
      <c r="P98" s="175"/>
      <c r="Q98" s="175"/>
      <c r="R98" s="175">
        <f t="shared" si="20"/>
        <v>382800</v>
      </c>
      <c r="S98" s="175">
        <f t="shared" si="21"/>
        <v>4158956</v>
      </c>
      <c r="T98" s="175">
        <f t="shared" si="22"/>
        <v>4541756</v>
      </c>
      <c r="U98" s="175">
        <f t="shared" si="23"/>
        <v>80627</v>
      </c>
      <c r="V98" s="175">
        <f t="shared" si="24"/>
        <v>80627</v>
      </c>
      <c r="W98" s="175"/>
    </row>
    <row r="99" spans="1:23" ht="13.5" customHeight="1">
      <c r="A99" s="89"/>
      <c r="B99" s="57" t="s">
        <v>326</v>
      </c>
      <c r="C99" s="247">
        <v>774300</v>
      </c>
      <c r="D99" s="248">
        <v>791979</v>
      </c>
      <c r="E99" s="247">
        <f t="shared" si="18"/>
        <v>1566279</v>
      </c>
      <c r="F99" s="248">
        <v>90263.57</v>
      </c>
      <c r="G99" s="248">
        <v>89367.45</v>
      </c>
      <c r="H99" s="248">
        <f t="shared" si="17"/>
        <v>1476015.43</v>
      </c>
      <c r="I99" s="83"/>
      <c r="J99" s="83"/>
      <c r="K99" s="175"/>
      <c r="L99" s="175"/>
      <c r="M99" s="175"/>
      <c r="N99" s="175"/>
      <c r="O99" s="175"/>
      <c r="P99" s="175"/>
      <c r="Q99" s="175"/>
      <c r="R99" s="175">
        <f t="shared" si="20"/>
        <v>1934300</v>
      </c>
      <c r="S99" s="175">
        <f t="shared" si="21"/>
        <v>595000</v>
      </c>
      <c r="T99" s="175">
        <f t="shared" si="22"/>
        <v>2529300</v>
      </c>
      <c r="U99" s="175">
        <f t="shared" si="23"/>
        <v>156843</v>
      </c>
      <c r="V99" s="175">
        <f t="shared" si="24"/>
        <v>156843</v>
      </c>
      <c r="W99" s="175"/>
    </row>
    <row r="100" spans="1:23" ht="13.5" customHeight="1">
      <c r="A100" s="89"/>
      <c r="B100" s="57" t="s">
        <v>327</v>
      </c>
      <c r="C100" s="247">
        <v>1139900</v>
      </c>
      <c r="D100" s="248">
        <v>1696394.88</v>
      </c>
      <c r="E100" s="247">
        <f t="shared" si="18"/>
        <v>2836294.88</v>
      </c>
      <c r="F100" s="248">
        <v>27148.64</v>
      </c>
      <c r="G100" s="248">
        <v>27148.64</v>
      </c>
      <c r="H100" s="248">
        <f t="shared" si="17"/>
        <v>2809146.2399999998</v>
      </c>
      <c r="I100" s="83"/>
      <c r="J100" s="83"/>
      <c r="K100" s="175"/>
      <c r="L100" s="175"/>
      <c r="M100" s="175"/>
      <c r="N100" s="175"/>
      <c r="O100" s="175"/>
      <c r="P100" s="175"/>
      <c r="Q100" s="175"/>
      <c r="R100" s="175">
        <f t="shared" si="20"/>
        <v>774300</v>
      </c>
      <c r="S100" s="175">
        <f t="shared" si="21"/>
        <v>791979</v>
      </c>
      <c r="T100" s="175">
        <f t="shared" si="22"/>
        <v>1566279</v>
      </c>
      <c r="U100" s="175">
        <f t="shared" si="23"/>
        <v>90264</v>
      </c>
      <c r="V100" s="175">
        <f t="shared" si="24"/>
        <v>89367</v>
      </c>
      <c r="W100" s="175"/>
    </row>
    <row r="101" spans="1:23" ht="13.5" customHeight="1">
      <c r="A101" s="89"/>
      <c r="B101" s="57" t="s">
        <v>328</v>
      </c>
      <c r="C101" s="247"/>
      <c r="D101" s="248"/>
      <c r="E101" s="247">
        <f t="shared" si="18"/>
        <v>0</v>
      </c>
      <c r="F101" s="248"/>
      <c r="G101" s="248"/>
      <c r="H101" s="248">
        <f t="shared" si="17"/>
        <v>0</v>
      </c>
      <c r="I101" s="83"/>
      <c r="J101" s="83"/>
      <c r="K101" s="175"/>
      <c r="L101" s="175"/>
      <c r="M101" s="175"/>
      <c r="N101" s="175"/>
      <c r="O101" s="175"/>
      <c r="P101" s="175"/>
      <c r="Q101" s="175"/>
      <c r="R101" s="175">
        <f t="shared" si="20"/>
        <v>1139900</v>
      </c>
      <c r="S101" s="175">
        <f t="shared" si="21"/>
        <v>1696395</v>
      </c>
      <c r="T101" s="175">
        <f t="shared" si="22"/>
        <v>2836295</v>
      </c>
      <c r="U101" s="175">
        <f t="shared" si="23"/>
        <v>27149</v>
      </c>
      <c r="V101" s="175">
        <f t="shared" si="24"/>
        <v>27149</v>
      </c>
      <c r="W101" s="175"/>
    </row>
    <row r="102" spans="1:23" ht="13.5" customHeight="1">
      <c r="A102" s="89"/>
      <c r="B102" s="57" t="s">
        <v>329</v>
      </c>
      <c r="C102" s="247">
        <v>256400</v>
      </c>
      <c r="D102" s="248">
        <v>1585886.28</v>
      </c>
      <c r="E102" s="247">
        <f t="shared" si="18"/>
        <v>1842286.28</v>
      </c>
      <c r="F102" s="248">
        <v>6647.09</v>
      </c>
      <c r="G102" s="248">
        <v>6647.09</v>
      </c>
      <c r="H102" s="248">
        <f t="shared" si="17"/>
        <v>1835639.19</v>
      </c>
      <c r="I102" s="83"/>
      <c r="J102" s="83"/>
      <c r="K102" s="175"/>
      <c r="L102" s="175"/>
      <c r="M102" s="175"/>
      <c r="N102" s="175"/>
      <c r="O102" s="175"/>
      <c r="P102" s="175"/>
      <c r="Q102" s="175"/>
      <c r="R102" s="175">
        <f t="shared" si="20"/>
        <v>0</v>
      </c>
      <c r="S102" s="175">
        <f t="shared" si="21"/>
        <v>0</v>
      </c>
      <c r="T102" s="175">
        <f t="shared" si="22"/>
        <v>0</v>
      </c>
      <c r="U102" s="175">
        <f t="shared" si="23"/>
        <v>0</v>
      </c>
      <c r="V102" s="175">
        <f t="shared" si="24"/>
        <v>0</v>
      </c>
      <c r="W102" s="175"/>
    </row>
    <row r="103" spans="1:23" ht="13.5" customHeight="1">
      <c r="A103" s="357" t="s">
        <v>330</v>
      </c>
      <c r="B103" s="358"/>
      <c r="C103" s="247">
        <f>SUM(C104:C112)</f>
        <v>126651729</v>
      </c>
      <c r="D103" s="247">
        <f>SUM(D104:D112)</f>
        <v>3968021</v>
      </c>
      <c r="E103" s="247">
        <f>SUM(E104:E112)</f>
        <v>130619750</v>
      </c>
      <c r="F103" s="247">
        <f>SUM(F104:F112)</f>
        <v>11579590.42</v>
      </c>
      <c r="G103" s="247">
        <f>SUM(G104:G112)</f>
        <v>9033350.31</v>
      </c>
      <c r="H103" s="248">
        <f t="shared" si="17"/>
        <v>119040159.58</v>
      </c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</row>
    <row r="104" spans="1:23" ht="13.5" customHeight="1">
      <c r="A104" s="89"/>
      <c r="B104" s="57" t="s">
        <v>331</v>
      </c>
      <c r="C104" s="247">
        <v>48161000</v>
      </c>
      <c r="D104" s="248">
        <v>0</v>
      </c>
      <c r="E104" s="248">
        <f>C104+D104</f>
        <v>48161000</v>
      </c>
      <c r="F104" s="248">
        <v>11025092.77</v>
      </c>
      <c r="G104" s="248">
        <v>8614329.75</v>
      </c>
      <c r="H104" s="248">
        <f t="shared" si="17"/>
        <v>37135907.230000004</v>
      </c>
      <c r="I104" s="83"/>
      <c r="J104" s="83"/>
      <c r="K104" s="175"/>
      <c r="L104" s="175"/>
      <c r="M104" s="175"/>
      <c r="N104" s="175"/>
      <c r="O104" s="175"/>
      <c r="P104" s="175"/>
      <c r="Q104" s="175"/>
      <c r="R104" s="175">
        <f aca="true" t="shared" si="25" ref="R104:R112">ROUND(C103,0)</f>
        <v>126651729</v>
      </c>
      <c r="S104" s="175">
        <f aca="true" t="shared" si="26" ref="S104:S112">ROUND(D103,0)</f>
        <v>3968021</v>
      </c>
      <c r="T104" s="175">
        <f aca="true" t="shared" si="27" ref="T104:T112">ROUND(E103,0)</f>
        <v>130619750</v>
      </c>
      <c r="U104" s="175">
        <f aca="true" t="shared" si="28" ref="U104:U112">ROUND(F103,0)</f>
        <v>11579590</v>
      </c>
      <c r="V104" s="175">
        <f aca="true" t="shared" si="29" ref="V104:V112">ROUND(G103,0)</f>
        <v>9033350</v>
      </c>
      <c r="W104" s="175"/>
    </row>
    <row r="105" spans="1:23" ht="13.5" customHeight="1">
      <c r="A105" s="89"/>
      <c r="B105" s="57" t="s">
        <v>332</v>
      </c>
      <c r="C105" s="247">
        <v>2108400</v>
      </c>
      <c r="D105" s="248">
        <v>0</v>
      </c>
      <c r="E105" s="248">
        <f aca="true" t="shared" si="30" ref="E105:E112">C105+D105</f>
        <v>2108400</v>
      </c>
      <c r="F105" s="248">
        <v>7223.44</v>
      </c>
      <c r="G105" s="248">
        <v>0</v>
      </c>
      <c r="H105" s="248">
        <f t="shared" si="17"/>
        <v>2101176.56</v>
      </c>
      <c r="I105" s="83"/>
      <c r="J105" s="83"/>
      <c r="K105" s="175"/>
      <c r="L105" s="175"/>
      <c r="M105" s="175"/>
      <c r="N105" s="175"/>
      <c r="O105" s="175"/>
      <c r="P105" s="175"/>
      <c r="Q105" s="175"/>
      <c r="R105" s="175">
        <f t="shared" si="25"/>
        <v>48161000</v>
      </c>
      <c r="S105" s="175">
        <f t="shared" si="26"/>
        <v>0</v>
      </c>
      <c r="T105" s="175">
        <f t="shared" si="27"/>
        <v>48161000</v>
      </c>
      <c r="U105" s="175">
        <f t="shared" si="28"/>
        <v>11025093</v>
      </c>
      <c r="V105" s="175">
        <f t="shared" si="29"/>
        <v>8614330</v>
      </c>
      <c r="W105" s="175"/>
    </row>
    <row r="106" spans="1:23" ht="13.5" customHeight="1">
      <c r="A106" s="89"/>
      <c r="B106" s="57" t="s">
        <v>333</v>
      </c>
      <c r="C106" s="247">
        <v>865400</v>
      </c>
      <c r="D106" s="248">
        <v>880000</v>
      </c>
      <c r="E106" s="248">
        <f t="shared" si="30"/>
        <v>1745400</v>
      </c>
      <c r="F106" s="248">
        <v>20549.59</v>
      </c>
      <c r="G106" s="248">
        <v>20549.59</v>
      </c>
      <c r="H106" s="248">
        <f t="shared" si="17"/>
        <v>1724850.41</v>
      </c>
      <c r="I106" s="83"/>
      <c r="J106" s="83"/>
      <c r="K106" s="175"/>
      <c r="L106" s="175"/>
      <c r="M106" s="175"/>
      <c r="N106" s="175"/>
      <c r="O106" s="175"/>
      <c r="P106" s="175"/>
      <c r="Q106" s="175"/>
      <c r="R106" s="175">
        <f t="shared" si="25"/>
        <v>2108400</v>
      </c>
      <c r="S106" s="175">
        <f t="shared" si="26"/>
        <v>0</v>
      </c>
      <c r="T106" s="175">
        <f t="shared" si="27"/>
        <v>2108400</v>
      </c>
      <c r="U106" s="175">
        <f t="shared" si="28"/>
        <v>7223</v>
      </c>
      <c r="V106" s="175">
        <f t="shared" si="29"/>
        <v>0</v>
      </c>
      <c r="W106" s="175"/>
    </row>
    <row r="107" spans="1:23" ht="13.5" customHeight="1">
      <c r="A107" s="89"/>
      <c r="B107" s="57" t="s">
        <v>334</v>
      </c>
      <c r="C107" s="247">
        <v>970000</v>
      </c>
      <c r="D107" s="248">
        <v>0</v>
      </c>
      <c r="E107" s="248">
        <f t="shared" si="30"/>
        <v>970000</v>
      </c>
      <c r="F107" s="248">
        <v>0</v>
      </c>
      <c r="G107" s="248">
        <v>0</v>
      </c>
      <c r="H107" s="248">
        <f t="shared" si="17"/>
        <v>970000</v>
      </c>
      <c r="I107" s="83"/>
      <c r="J107" s="83"/>
      <c r="K107" s="175"/>
      <c r="L107" s="175"/>
      <c r="M107" s="175"/>
      <c r="N107" s="175"/>
      <c r="O107" s="175"/>
      <c r="P107" s="175"/>
      <c r="Q107" s="175"/>
      <c r="R107" s="175">
        <f t="shared" si="25"/>
        <v>865400</v>
      </c>
      <c r="S107" s="175">
        <f t="shared" si="26"/>
        <v>880000</v>
      </c>
      <c r="T107" s="175">
        <f t="shared" si="27"/>
        <v>1745400</v>
      </c>
      <c r="U107" s="175">
        <f t="shared" si="28"/>
        <v>20550</v>
      </c>
      <c r="V107" s="175">
        <f t="shared" si="29"/>
        <v>20550</v>
      </c>
      <c r="W107" s="175"/>
    </row>
    <row r="108" spans="1:23" ht="13.5" customHeight="1">
      <c r="A108" s="89"/>
      <c r="B108" s="57" t="s">
        <v>335</v>
      </c>
      <c r="C108" s="247">
        <v>3219900</v>
      </c>
      <c r="D108" s="248">
        <v>403498.91</v>
      </c>
      <c r="E108" s="248">
        <f t="shared" si="30"/>
        <v>3623398.91</v>
      </c>
      <c r="F108" s="248">
        <v>327293.8</v>
      </c>
      <c r="G108" s="248">
        <v>281372.05</v>
      </c>
      <c r="H108" s="248">
        <f t="shared" si="17"/>
        <v>3296105.1100000003</v>
      </c>
      <c r="I108" s="83">
        <v>1418098.34</v>
      </c>
      <c r="J108" s="83"/>
      <c r="K108" s="175"/>
      <c r="L108" s="175"/>
      <c r="M108" s="175"/>
      <c r="N108" s="175"/>
      <c r="O108" s="175"/>
      <c r="P108" s="175"/>
      <c r="Q108" s="175"/>
      <c r="R108" s="175">
        <f t="shared" si="25"/>
        <v>970000</v>
      </c>
      <c r="S108" s="175">
        <f t="shared" si="26"/>
        <v>0</v>
      </c>
      <c r="T108" s="175">
        <f t="shared" si="27"/>
        <v>970000</v>
      </c>
      <c r="U108" s="175">
        <f t="shared" si="28"/>
        <v>0</v>
      </c>
      <c r="V108" s="175">
        <f t="shared" si="29"/>
        <v>0</v>
      </c>
      <c r="W108" s="175"/>
    </row>
    <row r="109" spans="1:23" ht="13.5" customHeight="1">
      <c r="A109" s="89"/>
      <c r="B109" s="57" t="s">
        <v>336</v>
      </c>
      <c r="C109" s="247">
        <v>500000</v>
      </c>
      <c r="D109" s="248">
        <v>0</v>
      </c>
      <c r="E109" s="248">
        <f t="shared" si="30"/>
        <v>500000</v>
      </c>
      <c r="F109" s="248">
        <v>15896.64</v>
      </c>
      <c r="G109" s="248">
        <v>11887.68</v>
      </c>
      <c r="H109" s="248">
        <f t="shared" si="17"/>
        <v>484103.36</v>
      </c>
      <c r="I109" s="83"/>
      <c r="J109" s="83"/>
      <c r="K109" s="175"/>
      <c r="L109" s="175"/>
      <c r="M109" s="175"/>
      <c r="N109" s="175"/>
      <c r="O109" s="175"/>
      <c r="P109" s="175"/>
      <c r="Q109" s="175"/>
      <c r="R109" s="175">
        <f t="shared" si="25"/>
        <v>3219900</v>
      </c>
      <c r="S109" s="175">
        <f t="shared" si="26"/>
        <v>403499</v>
      </c>
      <c r="T109" s="175">
        <f t="shared" si="27"/>
        <v>3623399</v>
      </c>
      <c r="U109" s="175">
        <f t="shared" si="28"/>
        <v>327294</v>
      </c>
      <c r="V109" s="175">
        <f t="shared" si="29"/>
        <v>281372</v>
      </c>
      <c r="W109" s="175"/>
    </row>
    <row r="110" spans="1:23" ht="13.5" customHeight="1">
      <c r="A110" s="89"/>
      <c r="B110" s="57" t="s">
        <v>337</v>
      </c>
      <c r="C110" s="247">
        <v>856500</v>
      </c>
      <c r="D110" s="248">
        <v>126120.09</v>
      </c>
      <c r="E110" s="248">
        <f t="shared" si="30"/>
        <v>982620.09</v>
      </c>
      <c r="F110" s="248">
        <v>57950.93</v>
      </c>
      <c r="G110" s="248">
        <v>32545.98</v>
      </c>
      <c r="H110" s="248">
        <f t="shared" si="17"/>
        <v>924669.1599999999</v>
      </c>
      <c r="I110" s="83"/>
      <c r="J110" s="83"/>
      <c r="K110" s="175"/>
      <c r="L110" s="175"/>
      <c r="M110" s="175"/>
      <c r="N110" s="175"/>
      <c r="O110" s="175"/>
      <c r="P110" s="175"/>
      <c r="Q110" s="175"/>
      <c r="R110" s="175">
        <f t="shared" si="25"/>
        <v>500000</v>
      </c>
      <c r="S110" s="175">
        <f t="shared" si="26"/>
        <v>0</v>
      </c>
      <c r="T110" s="175">
        <f t="shared" si="27"/>
        <v>500000</v>
      </c>
      <c r="U110" s="175">
        <f t="shared" si="28"/>
        <v>15897</v>
      </c>
      <c r="V110" s="175">
        <f t="shared" si="29"/>
        <v>11888</v>
      </c>
      <c r="W110" s="175"/>
    </row>
    <row r="111" spans="1:23" ht="13.5" customHeight="1">
      <c r="A111" s="89"/>
      <c r="B111" s="57" t="s">
        <v>338</v>
      </c>
      <c r="C111" s="247">
        <v>946700</v>
      </c>
      <c r="D111" s="248">
        <v>2550000</v>
      </c>
      <c r="E111" s="248">
        <f t="shared" si="30"/>
        <v>3496700</v>
      </c>
      <c r="F111" s="248">
        <v>7992</v>
      </c>
      <c r="G111" s="248">
        <v>1392</v>
      </c>
      <c r="H111" s="248">
        <f t="shared" si="17"/>
        <v>3488708</v>
      </c>
      <c r="I111" s="83"/>
      <c r="J111" s="83"/>
      <c r="K111" s="175"/>
      <c r="L111" s="175"/>
      <c r="M111" s="175"/>
      <c r="N111" s="175"/>
      <c r="O111" s="175"/>
      <c r="P111" s="175"/>
      <c r="Q111" s="175"/>
      <c r="R111" s="175">
        <f t="shared" si="25"/>
        <v>856500</v>
      </c>
      <c r="S111" s="175">
        <f t="shared" si="26"/>
        <v>126120</v>
      </c>
      <c r="T111" s="175">
        <f t="shared" si="27"/>
        <v>982620</v>
      </c>
      <c r="U111" s="175">
        <f t="shared" si="28"/>
        <v>57951</v>
      </c>
      <c r="V111" s="175">
        <f t="shared" si="29"/>
        <v>32546</v>
      </c>
      <c r="W111" s="175"/>
    </row>
    <row r="112" spans="1:23" ht="13.5" customHeight="1">
      <c r="A112" s="89"/>
      <c r="B112" s="57" t="s">
        <v>339</v>
      </c>
      <c r="C112" s="247">
        <v>69023829</v>
      </c>
      <c r="D112" s="248">
        <v>8402</v>
      </c>
      <c r="E112" s="248">
        <f t="shared" si="30"/>
        <v>69032231</v>
      </c>
      <c r="F112" s="248">
        <v>117591.25</v>
      </c>
      <c r="G112" s="248">
        <v>71273.26</v>
      </c>
      <c r="H112" s="248">
        <f t="shared" si="17"/>
        <v>68914639.75</v>
      </c>
      <c r="I112" s="83"/>
      <c r="J112" s="83"/>
      <c r="K112" s="175"/>
      <c r="L112" s="175"/>
      <c r="M112" s="175"/>
      <c r="N112" s="175"/>
      <c r="O112" s="175"/>
      <c r="P112" s="175"/>
      <c r="Q112" s="175"/>
      <c r="R112" s="175">
        <f t="shared" si="25"/>
        <v>946700</v>
      </c>
      <c r="S112" s="175">
        <f t="shared" si="26"/>
        <v>2550000</v>
      </c>
      <c r="T112" s="175">
        <f t="shared" si="27"/>
        <v>3496700</v>
      </c>
      <c r="U112" s="175">
        <f t="shared" si="28"/>
        <v>7992</v>
      </c>
      <c r="V112" s="175">
        <f t="shared" si="29"/>
        <v>1392</v>
      </c>
      <c r="W112" s="175"/>
    </row>
    <row r="113" spans="1:23" ht="13.5" customHeight="1">
      <c r="A113" s="357" t="s">
        <v>340</v>
      </c>
      <c r="B113" s="358"/>
      <c r="C113" s="247">
        <f>SUM(C114:C122)</f>
        <v>0</v>
      </c>
      <c r="D113" s="247">
        <f>SUM(D114:D122)</f>
        <v>0</v>
      </c>
      <c r="E113" s="247">
        <f>SUM(E114:E122)</f>
        <v>0</v>
      </c>
      <c r="F113" s="247">
        <f>SUM(F114:F122)</f>
        <v>0</v>
      </c>
      <c r="G113" s="247">
        <f>SUM(G114:G122)</f>
        <v>0</v>
      </c>
      <c r="H113" s="248">
        <f t="shared" si="17"/>
        <v>0</v>
      </c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</row>
    <row r="114" spans="1:23" ht="13.5" customHeight="1">
      <c r="A114" s="89"/>
      <c r="B114" s="57" t="s">
        <v>341</v>
      </c>
      <c r="C114" s="247">
        <v>0</v>
      </c>
      <c r="D114" s="248">
        <v>0</v>
      </c>
      <c r="E114" s="248">
        <f>C114+D114</f>
        <v>0</v>
      </c>
      <c r="F114" s="248">
        <v>0</v>
      </c>
      <c r="G114" s="248">
        <v>0</v>
      </c>
      <c r="H114" s="248">
        <f t="shared" si="17"/>
        <v>0</v>
      </c>
      <c r="I114" s="83">
        <f>+ROUND(F113,0)</f>
        <v>0</v>
      </c>
      <c r="J114" s="83">
        <f>+ROUND(G113,0)</f>
        <v>0</v>
      </c>
      <c r="K114" s="175"/>
      <c r="L114" s="175"/>
      <c r="M114" s="175"/>
      <c r="N114" s="175"/>
      <c r="O114" s="175"/>
      <c r="P114" s="175"/>
      <c r="Q114" s="175"/>
      <c r="R114" s="175">
        <f aca="true" t="shared" si="31" ref="R114:R122">ROUND(C113,0)</f>
        <v>0</v>
      </c>
      <c r="S114" s="175">
        <f aca="true" t="shared" si="32" ref="S114:S122">ROUND(D113,0)</f>
        <v>0</v>
      </c>
      <c r="T114" s="175">
        <f aca="true" t="shared" si="33" ref="T114:T122">ROUND(E113,0)</f>
        <v>0</v>
      </c>
      <c r="U114" s="175">
        <f aca="true" t="shared" si="34" ref="U114:U122">ROUND(F113,0)</f>
        <v>0</v>
      </c>
      <c r="V114" s="175">
        <f aca="true" t="shared" si="35" ref="V114:V122">ROUND(G113,0)</f>
        <v>0</v>
      </c>
      <c r="W114" s="175"/>
    </row>
    <row r="115" spans="1:23" ht="13.5" customHeight="1">
      <c r="A115" s="89"/>
      <c r="B115" s="57" t="s">
        <v>342</v>
      </c>
      <c r="C115" s="247"/>
      <c r="D115" s="248"/>
      <c r="E115" s="248">
        <f aca="true" t="shared" si="36" ref="E115:E122">C115+D115</f>
        <v>0</v>
      </c>
      <c r="F115" s="248"/>
      <c r="G115" s="248"/>
      <c r="H115" s="248">
        <f t="shared" si="17"/>
        <v>0</v>
      </c>
      <c r="I115" s="175"/>
      <c r="J115" s="175"/>
      <c r="K115" s="175"/>
      <c r="L115" s="175"/>
      <c r="M115" s="175"/>
      <c r="N115" s="175"/>
      <c r="O115" s="175"/>
      <c r="P115" s="175"/>
      <c r="Q115" s="175"/>
      <c r="R115" s="175">
        <f t="shared" si="31"/>
        <v>0</v>
      </c>
      <c r="S115" s="175">
        <f t="shared" si="32"/>
        <v>0</v>
      </c>
      <c r="T115" s="175">
        <f t="shared" si="33"/>
        <v>0</v>
      </c>
      <c r="U115" s="175">
        <f t="shared" si="34"/>
        <v>0</v>
      </c>
      <c r="V115" s="175">
        <f t="shared" si="35"/>
        <v>0</v>
      </c>
      <c r="W115" s="175"/>
    </row>
    <row r="116" spans="1:23" ht="13.5" customHeight="1">
      <c r="A116" s="89"/>
      <c r="B116" s="57" t="s">
        <v>343</v>
      </c>
      <c r="C116" s="247"/>
      <c r="D116" s="248"/>
      <c r="E116" s="248">
        <f t="shared" si="36"/>
        <v>0</v>
      </c>
      <c r="F116" s="248"/>
      <c r="G116" s="248"/>
      <c r="H116" s="248">
        <f t="shared" si="17"/>
        <v>0</v>
      </c>
      <c r="I116" s="175"/>
      <c r="J116" s="175"/>
      <c r="K116" s="175"/>
      <c r="L116" s="175"/>
      <c r="M116" s="175"/>
      <c r="N116" s="175"/>
      <c r="O116" s="175"/>
      <c r="P116" s="175"/>
      <c r="Q116" s="175"/>
      <c r="R116" s="175">
        <f t="shared" si="31"/>
        <v>0</v>
      </c>
      <c r="S116" s="175">
        <f t="shared" si="32"/>
        <v>0</v>
      </c>
      <c r="T116" s="175">
        <f t="shared" si="33"/>
        <v>0</v>
      </c>
      <c r="U116" s="175">
        <f t="shared" si="34"/>
        <v>0</v>
      </c>
      <c r="V116" s="175">
        <f t="shared" si="35"/>
        <v>0</v>
      </c>
      <c r="W116" s="175"/>
    </row>
    <row r="117" spans="1:23" ht="13.5" customHeight="1">
      <c r="A117" s="89"/>
      <c r="B117" s="57" t="s">
        <v>344</v>
      </c>
      <c r="C117" s="247"/>
      <c r="D117" s="248"/>
      <c r="E117" s="248">
        <f t="shared" si="36"/>
        <v>0</v>
      </c>
      <c r="F117" s="248"/>
      <c r="G117" s="248"/>
      <c r="H117" s="248">
        <f t="shared" si="17"/>
        <v>0</v>
      </c>
      <c r="I117" s="175"/>
      <c r="J117" s="175"/>
      <c r="K117" s="175"/>
      <c r="L117" s="175"/>
      <c r="M117" s="175"/>
      <c r="N117" s="175"/>
      <c r="O117" s="175"/>
      <c r="P117" s="175"/>
      <c r="Q117" s="175"/>
      <c r="R117" s="175">
        <f t="shared" si="31"/>
        <v>0</v>
      </c>
      <c r="S117" s="175">
        <f t="shared" si="32"/>
        <v>0</v>
      </c>
      <c r="T117" s="175">
        <f t="shared" si="33"/>
        <v>0</v>
      </c>
      <c r="U117" s="175">
        <f t="shared" si="34"/>
        <v>0</v>
      </c>
      <c r="V117" s="175">
        <f t="shared" si="35"/>
        <v>0</v>
      </c>
      <c r="W117" s="175"/>
    </row>
    <row r="118" spans="1:23" ht="13.5" customHeight="1">
      <c r="A118" s="89"/>
      <c r="B118" s="57" t="s">
        <v>345</v>
      </c>
      <c r="C118" s="247"/>
      <c r="D118" s="248"/>
      <c r="E118" s="248">
        <f t="shared" si="36"/>
        <v>0</v>
      </c>
      <c r="F118" s="248"/>
      <c r="G118" s="248"/>
      <c r="H118" s="248">
        <f t="shared" si="17"/>
        <v>0</v>
      </c>
      <c r="I118" s="175"/>
      <c r="J118" s="175"/>
      <c r="K118" s="175"/>
      <c r="L118" s="175"/>
      <c r="M118" s="175"/>
      <c r="N118" s="175"/>
      <c r="O118" s="175"/>
      <c r="P118" s="175"/>
      <c r="Q118" s="175"/>
      <c r="R118" s="175">
        <f t="shared" si="31"/>
        <v>0</v>
      </c>
      <c r="S118" s="175">
        <f t="shared" si="32"/>
        <v>0</v>
      </c>
      <c r="T118" s="175">
        <f t="shared" si="33"/>
        <v>0</v>
      </c>
      <c r="U118" s="175">
        <f t="shared" si="34"/>
        <v>0</v>
      </c>
      <c r="V118" s="175">
        <f t="shared" si="35"/>
        <v>0</v>
      </c>
      <c r="W118" s="175"/>
    </row>
    <row r="119" spans="1:23" ht="13.5" customHeight="1">
      <c r="A119" s="89"/>
      <c r="B119" s="57" t="s">
        <v>346</v>
      </c>
      <c r="C119" s="247"/>
      <c r="D119" s="248"/>
      <c r="E119" s="248">
        <f t="shared" si="36"/>
        <v>0</v>
      </c>
      <c r="F119" s="248"/>
      <c r="G119" s="248"/>
      <c r="H119" s="248">
        <f t="shared" si="17"/>
        <v>0</v>
      </c>
      <c r="I119" s="175"/>
      <c r="J119" s="175"/>
      <c r="K119" s="175"/>
      <c r="L119" s="175"/>
      <c r="M119" s="175"/>
      <c r="N119" s="175"/>
      <c r="O119" s="175"/>
      <c r="P119" s="175"/>
      <c r="Q119" s="175"/>
      <c r="R119" s="175">
        <f t="shared" si="31"/>
        <v>0</v>
      </c>
      <c r="S119" s="175">
        <f t="shared" si="32"/>
        <v>0</v>
      </c>
      <c r="T119" s="175">
        <f t="shared" si="33"/>
        <v>0</v>
      </c>
      <c r="U119" s="175">
        <f t="shared" si="34"/>
        <v>0</v>
      </c>
      <c r="V119" s="175">
        <f t="shared" si="35"/>
        <v>0</v>
      </c>
      <c r="W119" s="175"/>
    </row>
    <row r="120" spans="1:23" ht="13.5" customHeight="1">
      <c r="A120" s="89"/>
      <c r="B120" s="57" t="s">
        <v>347</v>
      </c>
      <c r="C120" s="247"/>
      <c r="D120" s="248"/>
      <c r="E120" s="248">
        <f t="shared" si="36"/>
        <v>0</v>
      </c>
      <c r="F120" s="248"/>
      <c r="G120" s="248"/>
      <c r="H120" s="248">
        <f t="shared" si="17"/>
        <v>0</v>
      </c>
      <c r="I120" s="175"/>
      <c r="J120" s="175"/>
      <c r="K120" s="175"/>
      <c r="L120" s="175"/>
      <c r="M120" s="175"/>
      <c r="N120" s="175"/>
      <c r="O120" s="175"/>
      <c r="P120" s="175"/>
      <c r="Q120" s="175"/>
      <c r="R120" s="175">
        <f t="shared" si="31"/>
        <v>0</v>
      </c>
      <c r="S120" s="175">
        <f t="shared" si="32"/>
        <v>0</v>
      </c>
      <c r="T120" s="175">
        <f t="shared" si="33"/>
        <v>0</v>
      </c>
      <c r="U120" s="175">
        <f t="shared" si="34"/>
        <v>0</v>
      </c>
      <c r="V120" s="175">
        <f t="shared" si="35"/>
        <v>0</v>
      </c>
      <c r="W120" s="175"/>
    </row>
    <row r="121" spans="1:23" ht="13.5" customHeight="1">
      <c r="A121" s="89"/>
      <c r="B121" s="57" t="s">
        <v>348</v>
      </c>
      <c r="C121" s="247"/>
      <c r="D121" s="248"/>
      <c r="E121" s="248">
        <f t="shared" si="36"/>
        <v>0</v>
      </c>
      <c r="F121" s="248"/>
      <c r="G121" s="248"/>
      <c r="H121" s="248">
        <f t="shared" si="17"/>
        <v>0</v>
      </c>
      <c r="I121" s="175"/>
      <c r="J121" s="175"/>
      <c r="K121" s="175"/>
      <c r="L121" s="175"/>
      <c r="M121" s="175"/>
      <c r="N121" s="175"/>
      <c r="O121" s="175"/>
      <c r="P121" s="175"/>
      <c r="Q121" s="175"/>
      <c r="R121" s="175">
        <f t="shared" si="31"/>
        <v>0</v>
      </c>
      <c r="S121" s="175">
        <f t="shared" si="32"/>
        <v>0</v>
      </c>
      <c r="T121" s="175">
        <f t="shared" si="33"/>
        <v>0</v>
      </c>
      <c r="U121" s="175">
        <f t="shared" si="34"/>
        <v>0</v>
      </c>
      <c r="V121" s="175">
        <f t="shared" si="35"/>
        <v>0</v>
      </c>
      <c r="W121" s="175"/>
    </row>
    <row r="122" spans="1:23" ht="13.5" customHeight="1">
      <c r="A122" s="89"/>
      <c r="B122" s="57" t="s">
        <v>349</v>
      </c>
      <c r="C122" s="247"/>
      <c r="D122" s="248"/>
      <c r="E122" s="248">
        <f t="shared" si="36"/>
        <v>0</v>
      </c>
      <c r="F122" s="248"/>
      <c r="G122" s="248"/>
      <c r="H122" s="248">
        <f t="shared" si="17"/>
        <v>0</v>
      </c>
      <c r="I122" s="175"/>
      <c r="J122" s="175"/>
      <c r="K122" s="175"/>
      <c r="L122" s="175"/>
      <c r="M122" s="175"/>
      <c r="N122" s="175"/>
      <c r="O122" s="175"/>
      <c r="P122" s="175"/>
      <c r="Q122" s="175"/>
      <c r="R122" s="175">
        <f t="shared" si="31"/>
        <v>0</v>
      </c>
      <c r="S122" s="175">
        <f t="shared" si="32"/>
        <v>0</v>
      </c>
      <c r="T122" s="175">
        <f t="shared" si="33"/>
        <v>0</v>
      </c>
      <c r="U122" s="175">
        <f t="shared" si="34"/>
        <v>0</v>
      </c>
      <c r="V122" s="175">
        <f t="shared" si="35"/>
        <v>0</v>
      </c>
      <c r="W122" s="175"/>
    </row>
    <row r="123" spans="1:23" ht="13.5" customHeight="1">
      <c r="A123" s="357" t="s">
        <v>350</v>
      </c>
      <c r="B123" s="358"/>
      <c r="C123" s="247">
        <f>SUM(C124:C132)</f>
        <v>0</v>
      </c>
      <c r="D123" s="247">
        <f>SUM(D124:D132)</f>
        <v>20185000</v>
      </c>
      <c r="E123" s="247">
        <f>SUM(E124:E132)</f>
        <v>20185000</v>
      </c>
      <c r="F123" s="247">
        <f>SUM(F124:F132)</f>
        <v>0</v>
      </c>
      <c r="G123" s="247">
        <f>SUM(G124:G132)</f>
        <v>0</v>
      </c>
      <c r="H123" s="248">
        <f t="shared" si="17"/>
        <v>20185000</v>
      </c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</row>
    <row r="124" spans="1:23" ht="13.5" customHeight="1">
      <c r="A124" s="89"/>
      <c r="B124" s="57" t="s">
        <v>351</v>
      </c>
      <c r="C124" s="247">
        <v>0</v>
      </c>
      <c r="D124" s="248">
        <v>12780000</v>
      </c>
      <c r="E124" s="248">
        <f>C124+D124</f>
        <v>12780000</v>
      </c>
      <c r="F124" s="248">
        <v>0</v>
      </c>
      <c r="G124" s="248">
        <v>0</v>
      </c>
      <c r="H124" s="248">
        <f t="shared" si="17"/>
        <v>12780000</v>
      </c>
      <c r="I124" s="175"/>
      <c r="J124" s="175"/>
      <c r="K124" s="175"/>
      <c r="L124" s="175"/>
      <c r="M124" s="175"/>
      <c r="N124" s="175"/>
      <c r="O124" s="175"/>
      <c r="P124" s="175"/>
      <c r="Q124" s="175"/>
      <c r="R124" s="175">
        <f aca="true" t="shared" si="37" ref="R124:R132">ROUND(C123,0)</f>
        <v>0</v>
      </c>
      <c r="S124" s="175">
        <f aca="true" t="shared" si="38" ref="S124:S132">ROUND(D123,0)</f>
        <v>20185000</v>
      </c>
      <c r="T124" s="175">
        <f aca="true" t="shared" si="39" ref="T124:T132">ROUND(E123,0)</f>
        <v>20185000</v>
      </c>
      <c r="U124" s="175">
        <f aca="true" t="shared" si="40" ref="U124:U132">ROUND(F123,0)</f>
        <v>0</v>
      </c>
      <c r="V124" s="175">
        <f aca="true" t="shared" si="41" ref="V124:V132">ROUND(G123,0)</f>
        <v>0</v>
      </c>
      <c r="W124" s="175"/>
    </row>
    <row r="125" spans="1:23" ht="13.5" customHeight="1">
      <c r="A125" s="89"/>
      <c r="B125" s="57" t="s">
        <v>352</v>
      </c>
      <c r="C125" s="247">
        <v>0</v>
      </c>
      <c r="D125" s="248">
        <v>5350000</v>
      </c>
      <c r="E125" s="248">
        <f aca="true" t="shared" si="42" ref="E125:E132">C125+D125</f>
        <v>5350000</v>
      </c>
      <c r="F125" s="248">
        <v>0</v>
      </c>
      <c r="G125" s="248">
        <v>0</v>
      </c>
      <c r="H125" s="248">
        <f t="shared" si="17"/>
        <v>5350000</v>
      </c>
      <c r="I125" s="175"/>
      <c r="J125" s="175"/>
      <c r="K125" s="175"/>
      <c r="L125" s="175"/>
      <c r="M125" s="175"/>
      <c r="N125" s="175"/>
      <c r="O125" s="175"/>
      <c r="P125" s="175"/>
      <c r="Q125" s="175"/>
      <c r="R125" s="175">
        <f t="shared" si="37"/>
        <v>0</v>
      </c>
      <c r="S125" s="175">
        <f t="shared" si="38"/>
        <v>12780000</v>
      </c>
      <c r="T125" s="175">
        <f t="shared" si="39"/>
        <v>12780000</v>
      </c>
      <c r="U125" s="175">
        <f t="shared" si="40"/>
        <v>0</v>
      </c>
      <c r="V125" s="175">
        <f t="shared" si="41"/>
        <v>0</v>
      </c>
      <c r="W125" s="175"/>
    </row>
    <row r="126" spans="1:23" ht="13.5" customHeight="1">
      <c r="A126" s="89"/>
      <c r="B126" s="57" t="s">
        <v>353</v>
      </c>
      <c r="C126" s="247">
        <v>0</v>
      </c>
      <c r="D126" s="248">
        <v>300000</v>
      </c>
      <c r="E126" s="248">
        <f t="shared" si="42"/>
        <v>300000</v>
      </c>
      <c r="F126" s="248">
        <v>0</v>
      </c>
      <c r="G126" s="248">
        <v>0</v>
      </c>
      <c r="H126" s="248">
        <f t="shared" si="17"/>
        <v>300000</v>
      </c>
      <c r="I126" s="175"/>
      <c r="J126" s="175"/>
      <c r="K126" s="175"/>
      <c r="L126" s="175"/>
      <c r="M126" s="175"/>
      <c r="N126" s="175"/>
      <c r="O126" s="175"/>
      <c r="P126" s="175"/>
      <c r="Q126" s="175"/>
      <c r="R126" s="175">
        <f t="shared" si="37"/>
        <v>0</v>
      </c>
      <c r="S126" s="175">
        <f t="shared" si="38"/>
        <v>5350000</v>
      </c>
      <c r="T126" s="175">
        <f t="shared" si="39"/>
        <v>5350000</v>
      </c>
      <c r="U126" s="175">
        <f t="shared" si="40"/>
        <v>0</v>
      </c>
      <c r="V126" s="175">
        <f t="shared" si="41"/>
        <v>0</v>
      </c>
      <c r="W126" s="175"/>
    </row>
    <row r="127" spans="1:23" ht="13.5" customHeight="1">
      <c r="A127" s="89"/>
      <c r="B127" s="57" t="s">
        <v>354</v>
      </c>
      <c r="C127" s="247"/>
      <c r="D127" s="248"/>
      <c r="E127" s="248">
        <f t="shared" si="42"/>
        <v>0</v>
      </c>
      <c r="F127" s="248"/>
      <c r="G127" s="248"/>
      <c r="H127" s="248">
        <f t="shared" si="17"/>
        <v>0</v>
      </c>
      <c r="I127" s="175"/>
      <c r="J127" s="175"/>
      <c r="K127" s="175"/>
      <c r="L127" s="175"/>
      <c r="M127" s="175"/>
      <c r="N127" s="175"/>
      <c r="O127" s="175"/>
      <c r="P127" s="175"/>
      <c r="Q127" s="175"/>
      <c r="R127" s="175">
        <f t="shared" si="37"/>
        <v>0</v>
      </c>
      <c r="S127" s="175">
        <f t="shared" si="38"/>
        <v>300000</v>
      </c>
      <c r="T127" s="175">
        <f t="shared" si="39"/>
        <v>300000</v>
      </c>
      <c r="U127" s="175">
        <f t="shared" si="40"/>
        <v>0</v>
      </c>
      <c r="V127" s="175">
        <f t="shared" si="41"/>
        <v>0</v>
      </c>
      <c r="W127" s="175"/>
    </row>
    <row r="128" spans="1:23" ht="13.5" customHeight="1">
      <c r="A128" s="89"/>
      <c r="B128" s="57" t="s">
        <v>355</v>
      </c>
      <c r="C128" s="247"/>
      <c r="D128" s="248"/>
      <c r="E128" s="248">
        <f t="shared" si="42"/>
        <v>0</v>
      </c>
      <c r="F128" s="248"/>
      <c r="G128" s="248"/>
      <c r="H128" s="248">
        <f t="shared" si="17"/>
        <v>0</v>
      </c>
      <c r="I128" s="175"/>
      <c r="J128" s="175"/>
      <c r="K128" s="175"/>
      <c r="L128" s="175"/>
      <c r="M128" s="175"/>
      <c r="N128" s="175"/>
      <c r="O128" s="175"/>
      <c r="P128" s="175"/>
      <c r="Q128" s="175"/>
      <c r="R128" s="175">
        <f t="shared" si="37"/>
        <v>0</v>
      </c>
      <c r="S128" s="175">
        <f t="shared" si="38"/>
        <v>0</v>
      </c>
      <c r="T128" s="175">
        <f t="shared" si="39"/>
        <v>0</v>
      </c>
      <c r="U128" s="175">
        <f t="shared" si="40"/>
        <v>0</v>
      </c>
      <c r="V128" s="175">
        <f t="shared" si="41"/>
        <v>0</v>
      </c>
      <c r="W128" s="175"/>
    </row>
    <row r="129" spans="1:23" ht="13.5" customHeight="1">
      <c r="A129" s="89"/>
      <c r="B129" s="57" t="s">
        <v>356</v>
      </c>
      <c r="C129" s="247">
        <v>0</v>
      </c>
      <c r="D129" s="248">
        <v>1670000</v>
      </c>
      <c r="E129" s="248">
        <f t="shared" si="42"/>
        <v>1670000</v>
      </c>
      <c r="F129" s="248">
        <v>0</v>
      </c>
      <c r="G129" s="248">
        <v>0</v>
      </c>
      <c r="H129" s="248">
        <f t="shared" si="17"/>
        <v>1670000</v>
      </c>
      <c r="I129" s="175"/>
      <c r="J129" s="175"/>
      <c r="K129" s="175"/>
      <c r="L129" s="175"/>
      <c r="M129" s="175"/>
      <c r="N129" s="175"/>
      <c r="O129" s="175"/>
      <c r="P129" s="175"/>
      <c r="Q129" s="175"/>
      <c r="R129" s="175">
        <f t="shared" si="37"/>
        <v>0</v>
      </c>
      <c r="S129" s="175">
        <f t="shared" si="38"/>
        <v>0</v>
      </c>
      <c r="T129" s="175">
        <f t="shared" si="39"/>
        <v>0</v>
      </c>
      <c r="U129" s="175">
        <f t="shared" si="40"/>
        <v>0</v>
      </c>
      <c r="V129" s="175">
        <f t="shared" si="41"/>
        <v>0</v>
      </c>
      <c r="W129" s="175"/>
    </row>
    <row r="130" spans="1:23" ht="13.5" customHeight="1">
      <c r="A130" s="89"/>
      <c r="B130" s="57" t="s">
        <v>357</v>
      </c>
      <c r="C130" s="247"/>
      <c r="D130" s="248"/>
      <c r="E130" s="248">
        <f t="shared" si="42"/>
        <v>0</v>
      </c>
      <c r="F130" s="248"/>
      <c r="G130" s="248"/>
      <c r="H130" s="248">
        <f t="shared" si="17"/>
        <v>0</v>
      </c>
      <c r="I130" s="175"/>
      <c r="J130" s="175"/>
      <c r="K130" s="175"/>
      <c r="L130" s="175"/>
      <c r="M130" s="175"/>
      <c r="N130" s="175"/>
      <c r="O130" s="175"/>
      <c r="P130" s="175"/>
      <c r="Q130" s="175"/>
      <c r="R130" s="175">
        <f t="shared" si="37"/>
        <v>0</v>
      </c>
      <c r="S130" s="175">
        <f t="shared" si="38"/>
        <v>1670000</v>
      </c>
      <c r="T130" s="175">
        <f t="shared" si="39"/>
        <v>1670000</v>
      </c>
      <c r="U130" s="175">
        <f t="shared" si="40"/>
        <v>0</v>
      </c>
      <c r="V130" s="175">
        <f t="shared" si="41"/>
        <v>0</v>
      </c>
      <c r="W130" s="175"/>
    </row>
    <row r="131" spans="1:23" ht="13.5" customHeight="1">
      <c r="A131" s="89"/>
      <c r="B131" s="57" t="s">
        <v>358</v>
      </c>
      <c r="C131" s="247"/>
      <c r="D131" s="248"/>
      <c r="E131" s="248">
        <f t="shared" si="42"/>
        <v>0</v>
      </c>
      <c r="F131" s="248"/>
      <c r="G131" s="248"/>
      <c r="H131" s="248">
        <f t="shared" si="17"/>
        <v>0</v>
      </c>
      <c r="I131" s="175"/>
      <c r="J131" s="175"/>
      <c r="K131" s="175"/>
      <c r="L131" s="175"/>
      <c r="M131" s="175"/>
      <c r="N131" s="175"/>
      <c r="O131" s="175"/>
      <c r="P131" s="175"/>
      <c r="Q131" s="175"/>
      <c r="R131" s="175">
        <f t="shared" si="37"/>
        <v>0</v>
      </c>
      <c r="S131" s="175">
        <f t="shared" si="38"/>
        <v>0</v>
      </c>
      <c r="T131" s="175">
        <f t="shared" si="39"/>
        <v>0</v>
      </c>
      <c r="U131" s="175">
        <f t="shared" si="40"/>
        <v>0</v>
      </c>
      <c r="V131" s="175">
        <f t="shared" si="41"/>
        <v>0</v>
      </c>
      <c r="W131" s="175"/>
    </row>
    <row r="132" spans="1:23" ht="13.5" customHeight="1">
      <c r="A132" s="89"/>
      <c r="B132" s="57" t="s">
        <v>359</v>
      </c>
      <c r="C132" s="247">
        <v>0</v>
      </c>
      <c r="D132" s="248">
        <v>85000</v>
      </c>
      <c r="E132" s="248">
        <f t="shared" si="42"/>
        <v>85000</v>
      </c>
      <c r="F132" s="248">
        <v>0</v>
      </c>
      <c r="G132" s="248">
        <v>0</v>
      </c>
      <c r="H132" s="248">
        <f t="shared" si="17"/>
        <v>85000</v>
      </c>
      <c r="I132" s="175"/>
      <c r="J132" s="175"/>
      <c r="K132" s="175"/>
      <c r="L132" s="175"/>
      <c r="M132" s="175"/>
      <c r="N132" s="175"/>
      <c r="O132" s="175"/>
      <c r="P132" s="175"/>
      <c r="Q132" s="175"/>
      <c r="R132" s="175">
        <f t="shared" si="37"/>
        <v>0</v>
      </c>
      <c r="S132" s="175">
        <f t="shared" si="38"/>
        <v>0</v>
      </c>
      <c r="T132" s="175">
        <f t="shared" si="39"/>
        <v>0</v>
      </c>
      <c r="U132" s="175">
        <f t="shared" si="40"/>
        <v>0</v>
      </c>
      <c r="V132" s="175">
        <f t="shared" si="41"/>
        <v>0</v>
      </c>
      <c r="W132" s="175"/>
    </row>
    <row r="133" spans="1:23" ht="13.5" customHeight="1">
      <c r="A133" s="357" t="s">
        <v>360</v>
      </c>
      <c r="B133" s="358"/>
      <c r="C133" s="247">
        <f>SUM(C134:C136)</f>
        <v>0</v>
      </c>
      <c r="D133" s="247">
        <f>SUM(D134:D136)</f>
        <v>0</v>
      </c>
      <c r="E133" s="247">
        <f>SUM(E134:E136)</f>
        <v>0</v>
      </c>
      <c r="F133" s="247">
        <f>SUM(F134:F136)</f>
        <v>0</v>
      </c>
      <c r="G133" s="247">
        <f>SUM(G134:G136)</f>
        <v>0</v>
      </c>
      <c r="H133" s="248">
        <f t="shared" si="17"/>
        <v>0</v>
      </c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</row>
    <row r="134" spans="1:23" ht="13.5" customHeight="1">
      <c r="A134" s="89"/>
      <c r="B134" s="57" t="s">
        <v>361</v>
      </c>
      <c r="C134" s="247"/>
      <c r="D134" s="248"/>
      <c r="E134" s="248">
        <f>C134+D134</f>
        <v>0</v>
      </c>
      <c r="F134" s="248"/>
      <c r="G134" s="248"/>
      <c r="H134" s="248">
        <f t="shared" si="17"/>
        <v>0</v>
      </c>
      <c r="I134" s="175"/>
      <c r="J134" s="175"/>
      <c r="K134" s="175"/>
      <c r="L134" s="175"/>
      <c r="M134" s="175"/>
      <c r="N134" s="175"/>
      <c r="O134" s="175"/>
      <c r="P134" s="175"/>
      <c r="Q134" s="175"/>
      <c r="R134" s="175">
        <f aca="true" t="shared" si="43" ref="R134:V136">ROUND(C133,0)</f>
        <v>0</v>
      </c>
      <c r="S134" s="175">
        <f t="shared" si="43"/>
        <v>0</v>
      </c>
      <c r="T134" s="175">
        <f t="shared" si="43"/>
        <v>0</v>
      </c>
      <c r="U134" s="175">
        <f t="shared" si="43"/>
        <v>0</v>
      </c>
      <c r="V134" s="175">
        <f t="shared" si="43"/>
        <v>0</v>
      </c>
      <c r="W134" s="175"/>
    </row>
    <row r="135" spans="1:23" ht="13.5" customHeight="1">
      <c r="A135" s="89"/>
      <c r="B135" s="57" t="s">
        <v>362</v>
      </c>
      <c r="C135" s="247"/>
      <c r="D135" s="248"/>
      <c r="E135" s="248">
        <f>C135+D135</f>
        <v>0</v>
      </c>
      <c r="F135" s="248"/>
      <c r="G135" s="248"/>
      <c r="H135" s="248">
        <f t="shared" si="17"/>
        <v>0</v>
      </c>
      <c r="I135" s="175"/>
      <c r="J135" s="175"/>
      <c r="K135" s="175"/>
      <c r="L135" s="175"/>
      <c r="M135" s="175"/>
      <c r="N135" s="175"/>
      <c r="O135" s="175"/>
      <c r="P135" s="175"/>
      <c r="Q135" s="175"/>
      <c r="R135" s="175">
        <f t="shared" si="43"/>
        <v>0</v>
      </c>
      <c r="S135" s="175">
        <f t="shared" si="43"/>
        <v>0</v>
      </c>
      <c r="T135" s="175">
        <f t="shared" si="43"/>
        <v>0</v>
      </c>
      <c r="U135" s="175">
        <f t="shared" si="43"/>
        <v>0</v>
      </c>
      <c r="V135" s="175">
        <f t="shared" si="43"/>
        <v>0</v>
      </c>
      <c r="W135" s="175"/>
    </row>
    <row r="136" spans="1:23" ht="13.5" customHeight="1">
      <c r="A136" s="89"/>
      <c r="B136" s="57" t="s">
        <v>363</v>
      </c>
      <c r="C136" s="247"/>
      <c r="D136" s="248"/>
      <c r="E136" s="248">
        <f>C136+D136</f>
        <v>0</v>
      </c>
      <c r="F136" s="248"/>
      <c r="G136" s="248"/>
      <c r="H136" s="248">
        <f t="shared" si="17"/>
        <v>0</v>
      </c>
      <c r="I136" s="175"/>
      <c r="J136" s="175"/>
      <c r="K136" s="175"/>
      <c r="L136" s="175"/>
      <c r="M136" s="175"/>
      <c r="N136" s="175"/>
      <c r="O136" s="175"/>
      <c r="P136" s="175"/>
      <c r="Q136" s="175"/>
      <c r="R136" s="175">
        <f t="shared" si="43"/>
        <v>0</v>
      </c>
      <c r="S136" s="175">
        <f t="shared" si="43"/>
        <v>0</v>
      </c>
      <c r="T136" s="175">
        <f t="shared" si="43"/>
        <v>0</v>
      </c>
      <c r="U136" s="175">
        <f t="shared" si="43"/>
        <v>0</v>
      </c>
      <c r="V136" s="175">
        <f t="shared" si="43"/>
        <v>0</v>
      </c>
      <c r="W136" s="175"/>
    </row>
    <row r="137" spans="1:23" ht="13.5" customHeight="1">
      <c r="A137" s="357" t="s">
        <v>364</v>
      </c>
      <c r="B137" s="358"/>
      <c r="C137" s="247">
        <f>SUM(C138:C145)</f>
        <v>0</v>
      </c>
      <c r="D137" s="247">
        <f>SUM(D138:D145)</f>
        <v>0</v>
      </c>
      <c r="E137" s="247">
        <f>E138+E139+E140+E141+E142+E144+E145</f>
        <v>0</v>
      </c>
      <c r="F137" s="247">
        <f>SUM(F138:F145)</f>
        <v>0</v>
      </c>
      <c r="G137" s="247">
        <f>SUM(G138:G145)</f>
        <v>0</v>
      </c>
      <c r="H137" s="248">
        <f t="shared" si="17"/>
        <v>0</v>
      </c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</row>
    <row r="138" spans="1:23" ht="13.5" customHeight="1">
      <c r="A138" s="89"/>
      <c r="B138" s="57" t="s">
        <v>365</v>
      </c>
      <c r="C138" s="247"/>
      <c r="D138" s="248"/>
      <c r="E138" s="248">
        <f>C138+D138</f>
        <v>0</v>
      </c>
      <c r="F138" s="248"/>
      <c r="G138" s="248"/>
      <c r="H138" s="248">
        <f t="shared" si="17"/>
        <v>0</v>
      </c>
      <c r="I138" s="175"/>
      <c r="J138" s="175"/>
      <c r="K138" s="175"/>
      <c r="L138" s="175"/>
      <c r="M138" s="175"/>
      <c r="N138" s="175"/>
      <c r="O138" s="175"/>
      <c r="P138" s="175"/>
      <c r="Q138" s="175"/>
      <c r="R138" s="175">
        <f aca="true" t="shared" si="44" ref="R138:V145">ROUND(C137,0)</f>
        <v>0</v>
      </c>
      <c r="S138" s="175">
        <f t="shared" si="44"/>
        <v>0</v>
      </c>
      <c r="T138" s="175">
        <f t="shared" si="44"/>
        <v>0</v>
      </c>
      <c r="U138" s="175">
        <f t="shared" si="44"/>
        <v>0</v>
      </c>
      <c r="V138" s="175">
        <f t="shared" si="44"/>
        <v>0</v>
      </c>
      <c r="W138" s="175"/>
    </row>
    <row r="139" spans="1:23" ht="13.5" customHeight="1">
      <c r="A139" s="89"/>
      <c r="B139" s="57" t="s">
        <v>366</v>
      </c>
      <c r="C139" s="247"/>
      <c r="D139" s="248"/>
      <c r="E139" s="248">
        <f aca="true" t="shared" si="45" ref="E139:E145">C139+D139</f>
        <v>0</v>
      </c>
      <c r="F139" s="248"/>
      <c r="G139" s="248"/>
      <c r="H139" s="248">
        <f t="shared" si="17"/>
        <v>0</v>
      </c>
      <c r="I139" s="175"/>
      <c r="J139" s="175"/>
      <c r="K139" s="175"/>
      <c r="L139" s="175"/>
      <c r="M139" s="175"/>
      <c r="N139" s="175"/>
      <c r="O139" s="175"/>
      <c r="P139" s="175"/>
      <c r="Q139" s="175"/>
      <c r="R139" s="175">
        <f t="shared" si="44"/>
        <v>0</v>
      </c>
      <c r="S139" s="175">
        <f t="shared" si="44"/>
        <v>0</v>
      </c>
      <c r="T139" s="175">
        <f t="shared" si="44"/>
        <v>0</v>
      </c>
      <c r="U139" s="175">
        <f t="shared" si="44"/>
        <v>0</v>
      </c>
      <c r="V139" s="175">
        <f t="shared" si="44"/>
        <v>0</v>
      </c>
      <c r="W139" s="175"/>
    </row>
    <row r="140" spans="1:23" ht="13.5" customHeight="1">
      <c r="A140" s="89"/>
      <c r="B140" s="57" t="s">
        <v>367</v>
      </c>
      <c r="C140" s="247"/>
      <c r="D140" s="248"/>
      <c r="E140" s="248">
        <f t="shared" si="45"/>
        <v>0</v>
      </c>
      <c r="F140" s="248"/>
      <c r="G140" s="248"/>
      <c r="H140" s="248">
        <f t="shared" si="17"/>
        <v>0</v>
      </c>
      <c r="I140" s="175"/>
      <c r="J140" s="175"/>
      <c r="K140" s="175"/>
      <c r="L140" s="175"/>
      <c r="M140" s="175"/>
      <c r="N140" s="175"/>
      <c r="O140" s="175"/>
      <c r="P140" s="175"/>
      <c r="Q140" s="175"/>
      <c r="R140" s="175">
        <f t="shared" si="44"/>
        <v>0</v>
      </c>
      <c r="S140" s="175">
        <f t="shared" si="44"/>
        <v>0</v>
      </c>
      <c r="T140" s="175">
        <f t="shared" si="44"/>
        <v>0</v>
      </c>
      <c r="U140" s="175">
        <f t="shared" si="44"/>
        <v>0</v>
      </c>
      <c r="V140" s="175">
        <f t="shared" si="44"/>
        <v>0</v>
      </c>
      <c r="W140" s="175"/>
    </row>
    <row r="141" spans="1:23" ht="13.5" customHeight="1">
      <c r="A141" s="89"/>
      <c r="B141" s="57" t="s">
        <v>368</v>
      </c>
      <c r="C141" s="247"/>
      <c r="D141" s="248"/>
      <c r="E141" s="248">
        <f t="shared" si="45"/>
        <v>0</v>
      </c>
      <c r="F141" s="248"/>
      <c r="G141" s="248"/>
      <c r="H141" s="248">
        <f t="shared" si="17"/>
        <v>0</v>
      </c>
      <c r="I141" s="175"/>
      <c r="J141" s="175"/>
      <c r="K141" s="175"/>
      <c r="L141" s="175"/>
      <c r="M141" s="175"/>
      <c r="N141" s="175"/>
      <c r="O141" s="175"/>
      <c r="P141" s="175"/>
      <c r="Q141" s="175"/>
      <c r="R141" s="175">
        <f t="shared" si="44"/>
        <v>0</v>
      </c>
      <c r="S141" s="175">
        <f t="shared" si="44"/>
        <v>0</v>
      </c>
      <c r="T141" s="175">
        <f t="shared" si="44"/>
        <v>0</v>
      </c>
      <c r="U141" s="175">
        <f t="shared" si="44"/>
        <v>0</v>
      </c>
      <c r="V141" s="175">
        <f t="shared" si="44"/>
        <v>0</v>
      </c>
      <c r="W141" s="175"/>
    </row>
    <row r="142" spans="1:23" ht="13.5" customHeight="1">
      <c r="A142" s="89"/>
      <c r="B142" s="57" t="s">
        <v>369</v>
      </c>
      <c r="C142" s="247"/>
      <c r="D142" s="248"/>
      <c r="E142" s="248">
        <f t="shared" si="45"/>
        <v>0</v>
      </c>
      <c r="F142" s="248"/>
      <c r="G142" s="248"/>
      <c r="H142" s="248">
        <f t="shared" si="17"/>
        <v>0</v>
      </c>
      <c r="I142" s="175"/>
      <c r="J142" s="175"/>
      <c r="K142" s="175"/>
      <c r="L142" s="175"/>
      <c r="M142" s="175"/>
      <c r="N142" s="175"/>
      <c r="O142" s="175"/>
      <c r="P142" s="175"/>
      <c r="Q142" s="175"/>
      <c r="R142" s="175">
        <f t="shared" si="44"/>
        <v>0</v>
      </c>
      <c r="S142" s="175">
        <f t="shared" si="44"/>
        <v>0</v>
      </c>
      <c r="T142" s="175">
        <f t="shared" si="44"/>
        <v>0</v>
      </c>
      <c r="U142" s="175">
        <f t="shared" si="44"/>
        <v>0</v>
      </c>
      <c r="V142" s="175">
        <f t="shared" si="44"/>
        <v>0</v>
      </c>
      <c r="W142" s="175"/>
    </row>
    <row r="143" spans="1:23" ht="13.5" customHeight="1">
      <c r="A143" s="89"/>
      <c r="B143" s="57" t="s">
        <v>370</v>
      </c>
      <c r="C143" s="247"/>
      <c r="D143" s="248"/>
      <c r="E143" s="248">
        <f t="shared" si="45"/>
        <v>0</v>
      </c>
      <c r="F143" s="248"/>
      <c r="G143" s="248"/>
      <c r="H143" s="248">
        <f t="shared" si="17"/>
        <v>0</v>
      </c>
      <c r="I143" s="175"/>
      <c r="J143" s="175"/>
      <c r="K143" s="175"/>
      <c r="L143" s="175"/>
      <c r="M143" s="175"/>
      <c r="N143" s="175"/>
      <c r="O143" s="175"/>
      <c r="P143" s="175"/>
      <c r="Q143" s="175"/>
      <c r="R143" s="175">
        <f t="shared" si="44"/>
        <v>0</v>
      </c>
      <c r="S143" s="175">
        <f t="shared" si="44"/>
        <v>0</v>
      </c>
      <c r="T143" s="175">
        <f t="shared" si="44"/>
        <v>0</v>
      </c>
      <c r="U143" s="175">
        <f t="shared" si="44"/>
        <v>0</v>
      </c>
      <c r="V143" s="175">
        <f t="shared" si="44"/>
        <v>0</v>
      </c>
      <c r="W143" s="175"/>
    </row>
    <row r="144" spans="1:23" ht="13.5" customHeight="1">
      <c r="A144" s="89"/>
      <c r="B144" s="57" t="s">
        <v>371</v>
      </c>
      <c r="C144" s="247"/>
      <c r="D144" s="248"/>
      <c r="E144" s="248">
        <f t="shared" si="45"/>
        <v>0</v>
      </c>
      <c r="F144" s="248"/>
      <c r="G144" s="248"/>
      <c r="H144" s="248">
        <f t="shared" si="17"/>
        <v>0</v>
      </c>
      <c r="I144" s="175"/>
      <c r="J144" s="175"/>
      <c r="K144" s="175"/>
      <c r="L144" s="175"/>
      <c r="M144" s="175"/>
      <c r="N144" s="175"/>
      <c r="O144" s="175"/>
      <c r="P144" s="175"/>
      <c r="Q144" s="175"/>
      <c r="R144" s="175">
        <f t="shared" si="44"/>
        <v>0</v>
      </c>
      <c r="S144" s="175">
        <f t="shared" si="44"/>
        <v>0</v>
      </c>
      <c r="T144" s="175">
        <f t="shared" si="44"/>
        <v>0</v>
      </c>
      <c r="U144" s="175">
        <f t="shared" si="44"/>
        <v>0</v>
      </c>
      <c r="V144" s="175">
        <f t="shared" si="44"/>
        <v>0</v>
      </c>
      <c r="W144" s="175"/>
    </row>
    <row r="145" spans="1:23" ht="13.5" customHeight="1">
      <c r="A145" s="89"/>
      <c r="B145" s="57" t="s">
        <v>372</v>
      </c>
      <c r="C145" s="247"/>
      <c r="D145" s="248"/>
      <c r="E145" s="248">
        <f t="shared" si="45"/>
        <v>0</v>
      </c>
      <c r="F145" s="248"/>
      <c r="G145" s="248"/>
      <c r="H145" s="248">
        <f t="shared" si="17"/>
        <v>0</v>
      </c>
      <c r="I145" s="175"/>
      <c r="J145" s="175"/>
      <c r="K145" s="175"/>
      <c r="L145" s="175"/>
      <c r="M145" s="175"/>
      <c r="N145" s="175"/>
      <c r="O145" s="175"/>
      <c r="P145" s="175"/>
      <c r="Q145" s="175"/>
      <c r="R145" s="175">
        <f t="shared" si="44"/>
        <v>0</v>
      </c>
      <c r="S145" s="175">
        <f t="shared" si="44"/>
        <v>0</v>
      </c>
      <c r="T145" s="175">
        <f t="shared" si="44"/>
        <v>0</v>
      </c>
      <c r="U145" s="175">
        <f t="shared" si="44"/>
        <v>0</v>
      </c>
      <c r="V145" s="175">
        <f t="shared" si="44"/>
        <v>0</v>
      </c>
      <c r="W145" s="175"/>
    </row>
    <row r="146" spans="1:23" ht="13.5" customHeight="1">
      <c r="A146" s="357" t="s">
        <v>373</v>
      </c>
      <c r="B146" s="358"/>
      <c r="C146" s="247">
        <f>SUM(C147:C149)</f>
        <v>0</v>
      </c>
      <c r="D146" s="247">
        <f>SUM(D147:D149)</f>
        <v>0</v>
      </c>
      <c r="E146" s="247">
        <f>SUM(E147:E149)</f>
        <v>0</v>
      </c>
      <c r="F146" s="247">
        <f>SUM(F147:F149)</f>
        <v>0</v>
      </c>
      <c r="G146" s="247">
        <f>SUM(G147:G149)</f>
        <v>0</v>
      </c>
      <c r="H146" s="248">
        <f t="shared" si="17"/>
        <v>0</v>
      </c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175"/>
    </row>
    <row r="147" spans="1:23" ht="13.5" customHeight="1">
      <c r="A147" s="89"/>
      <c r="B147" s="57" t="s">
        <v>374</v>
      </c>
      <c r="C147" s="247"/>
      <c r="D147" s="248"/>
      <c r="E147" s="248">
        <f>C147+D147</f>
        <v>0</v>
      </c>
      <c r="F147" s="248"/>
      <c r="G147" s="248"/>
      <c r="H147" s="248">
        <f t="shared" si="17"/>
        <v>0</v>
      </c>
      <c r="I147" s="175"/>
      <c r="J147" s="175"/>
      <c r="K147" s="175"/>
      <c r="L147" s="175"/>
      <c r="M147" s="175"/>
      <c r="N147" s="175"/>
      <c r="O147" s="175"/>
      <c r="P147" s="175"/>
      <c r="Q147" s="175"/>
      <c r="R147" s="175">
        <f aca="true" t="shared" si="46" ref="R147:R157">ROUND(C146,0)</f>
        <v>0</v>
      </c>
      <c r="S147" s="175">
        <f aca="true" t="shared" si="47" ref="S147:S157">ROUND(D146,0)</f>
        <v>0</v>
      </c>
      <c r="T147" s="175">
        <f aca="true" t="shared" si="48" ref="T147:T157">ROUND(E146,0)</f>
        <v>0</v>
      </c>
      <c r="U147" s="175">
        <f aca="true" t="shared" si="49" ref="U147:U157">ROUND(F146,0)</f>
        <v>0</v>
      </c>
      <c r="V147" s="175">
        <f aca="true" t="shared" si="50" ref="V147:V157">ROUND(G146,0)</f>
        <v>0</v>
      </c>
      <c r="W147" s="175"/>
    </row>
    <row r="148" spans="1:23" ht="13.5" customHeight="1">
      <c r="A148" s="89"/>
      <c r="B148" s="57" t="s">
        <v>375</v>
      </c>
      <c r="C148" s="247"/>
      <c r="D148" s="248"/>
      <c r="E148" s="248">
        <f>C148+D148</f>
        <v>0</v>
      </c>
      <c r="F148" s="248"/>
      <c r="G148" s="248"/>
      <c r="H148" s="248">
        <f t="shared" si="17"/>
        <v>0</v>
      </c>
      <c r="I148" s="175"/>
      <c r="J148" s="175"/>
      <c r="K148" s="175"/>
      <c r="L148" s="175"/>
      <c r="M148" s="175"/>
      <c r="N148" s="175"/>
      <c r="O148" s="175"/>
      <c r="P148" s="175"/>
      <c r="Q148" s="175"/>
      <c r="R148" s="175">
        <f t="shared" si="46"/>
        <v>0</v>
      </c>
      <c r="S148" s="175">
        <f t="shared" si="47"/>
        <v>0</v>
      </c>
      <c r="T148" s="175">
        <f t="shared" si="48"/>
        <v>0</v>
      </c>
      <c r="U148" s="175">
        <f t="shared" si="49"/>
        <v>0</v>
      </c>
      <c r="V148" s="175">
        <f t="shared" si="50"/>
        <v>0</v>
      </c>
      <c r="W148" s="175"/>
    </row>
    <row r="149" spans="1:23" ht="13.5" customHeight="1">
      <c r="A149" s="89"/>
      <c r="B149" s="57" t="s">
        <v>376</v>
      </c>
      <c r="C149" s="247"/>
      <c r="D149" s="248"/>
      <c r="E149" s="248">
        <f>C149+D149</f>
        <v>0</v>
      </c>
      <c r="F149" s="248"/>
      <c r="G149" s="248"/>
      <c r="H149" s="248">
        <f aca="true" t="shared" si="51" ref="H149:H157">E149-F149</f>
        <v>0</v>
      </c>
      <c r="I149" s="175"/>
      <c r="J149" s="175"/>
      <c r="K149" s="175"/>
      <c r="L149" s="175"/>
      <c r="M149" s="175"/>
      <c r="N149" s="175"/>
      <c r="O149" s="175"/>
      <c r="P149" s="175"/>
      <c r="Q149" s="175"/>
      <c r="R149" s="175">
        <f t="shared" si="46"/>
        <v>0</v>
      </c>
      <c r="S149" s="175">
        <f t="shared" si="47"/>
        <v>0</v>
      </c>
      <c r="T149" s="175">
        <f t="shared" si="48"/>
        <v>0</v>
      </c>
      <c r="U149" s="175">
        <f t="shared" si="49"/>
        <v>0</v>
      </c>
      <c r="V149" s="175">
        <f t="shared" si="50"/>
        <v>0</v>
      </c>
      <c r="W149" s="175"/>
    </row>
    <row r="150" spans="1:23" ht="13.5" customHeight="1">
      <c r="A150" s="357" t="s">
        <v>377</v>
      </c>
      <c r="B150" s="358"/>
      <c r="C150" s="247">
        <f>SUM(C151:C157)</f>
        <v>0</v>
      </c>
      <c r="D150" s="247">
        <f>SUM(D151:D157)</f>
        <v>0</v>
      </c>
      <c r="E150" s="247">
        <f>SUM(E151:E157)</f>
        <v>0</v>
      </c>
      <c r="F150" s="247">
        <f>SUM(F151:F157)</f>
        <v>0</v>
      </c>
      <c r="G150" s="247">
        <f>SUM(G151:G157)</f>
        <v>0</v>
      </c>
      <c r="H150" s="248">
        <f t="shared" si="51"/>
        <v>0</v>
      </c>
      <c r="I150" s="175"/>
      <c r="J150" s="175"/>
      <c r="K150" s="175"/>
      <c r="L150" s="175"/>
      <c r="M150" s="175"/>
      <c r="N150" s="175"/>
      <c r="O150" s="175"/>
      <c r="P150" s="175"/>
      <c r="Q150" s="175"/>
      <c r="R150" s="175">
        <f t="shared" si="46"/>
        <v>0</v>
      </c>
      <c r="S150" s="175">
        <f t="shared" si="47"/>
        <v>0</v>
      </c>
      <c r="T150" s="175">
        <f t="shared" si="48"/>
        <v>0</v>
      </c>
      <c r="U150" s="175">
        <f t="shared" si="49"/>
        <v>0</v>
      </c>
      <c r="V150" s="175">
        <f t="shared" si="50"/>
        <v>0</v>
      </c>
      <c r="W150" s="175"/>
    </row>
    <row r="151" spans="1:23" ht="13.5" customHeight="1">
      <c r="A151" s="89"/>
      <c r="B151" s="57" t="s">
        <v>378</v>
      </c>
      <c r="C151" s="247"/>
      <c r="D151" s="248"/>
      <c r="E151" s="248">
        <f>C151+D151</f>
        <v>0</v>
      </c>
      <c r="F151" s="248"/>
      <c r="G151" s="248"/>
      <c r="H151" s="248">
        <f t="shared" si="51"/>
        <v>0</v>
      </c>
      <c r="I151" s="175"/>
      <c r="J151" s="175"/>
      <c r="K151" s="175"/>
      <c r="L151" s="175"/>
      <c r="M151" s="175"/>
      <c r="N151" s="175"/>
      <c r="O151" s="175"/>
      <c r="P151" s="175"/>
      <c r="Q151" s="175"/>
      <c r="R151" s="175">
        <f t="shared" si="46"/>
        <v>0</v>
      </c>
      <c r="S151" s="175">
        <f t="shared" si="47"/>
        <v>0</v>
      </c>
      <c r="T151" s="175">
        <f t="shared" si="48"/>
        <v>0</v>
      </c>
      <c r="U151" s="175">
        <f t="shared" si="49"/>
        <v>0</v>
      </c>
      <c r="V151" s="175">
        <f t="shared" si="50"/>
        <v>0</v>
      </c>
      <c r="W151" s="175"/>
    </row>
    <row r="152" spans="1:23" ht="13.5" customHeight="1">
      <c r="A152" s="89"/>
      <c r="B152" s="57" t="s">
        <v>379</v>
      </c>
      <c r="C152" s="247"/>
      <c r="D152" s="248"/>
      <c r="E152" s="248">
        <f aca="true" t="shared" si="52" ref="E152:E157">C152+D152</f>
        <v>0</v>
      </c>
      <c r="F152" s="248"/>
      <c r="G152" s="248"/>
      <c r="H152" s="248">
        <f t="shared" si="51"/>
        <v>0</v>
      </c>
      <c r="I152" s="175"/>
      <c r="J152" s="175"/>
      <c r="K152" s="175"/>
      <c r="L152" s="175"/>
      <c r="M152" s="175"/>
      <c r="N152" s="175"/>
      <c r="O152" s="175"/>
      <c r="P152" s="175"/>
      <c r="Q152" s="175"/>
      <c r="R152" s="175">
        <f t="shared" si="46"/>
        <v>0</v>
      </c>
      <c r="S152" s="175">
        <f t="shared" si="47"/>
        <v>0</v>
      </c>
      <c r="T152" s="175">
        <f t="shared" si="48"/>
        <v>0</v>
      </c>
      <c r="U152" s="175">
        <f t="shared" si="49"/>
        <v>0</v>
      </c>
      <c r="V152" s="175">
        <f t="shared" si="50"/>
        <v>0</v>
      </c>
      <c r="W152" s="175"/>
    </row>
    <row r="153" spans="1:23" ht="13.5" customHeight="1">
      <c r="A153" s="89"/>
      <c r="B153" s="57" t="s">
        <v>380</v>
      </c>
      <c r="C153" s="247"/>
      <c r="D153" s="248"/>
      <c r="E153" s="248">
        <f t="shared" si="52"/>
        <v>0</v>
      </c>
      <c r="F153" s="248"/>
      <c r="G153" s="248"/>
      <c r="H153" s="248">
        <f t="shared" si="51"/>
        <v>0</v>
      </c>
      <c r="I153" s="175"/>
      <c r="J153" s="175"/>
      <c r="K153" s="175"/>
      <c r="L153" s="175"/>
      <c r="M153" s="175"/>
      <c r="N153" s="175"/>
      <c r="O153" s="175"/>
      <c r="P153" s="175"/>
      <c r="Q153" s="175"/>
      <c r="R153" s="175">
        <f t="shared" si="46"/>
        <v>0</v>
      </c>
      <c r="S153" s="175">
        <f t="shared" si="47"/>
        <v>0</v>
      </c>
      <c r="T153" s="175">
        <f t="shared" si="48"/>
        <v>0</v>
      </c>
      <c r="U153" s="175">
        <f t="shared" si="49"/>
        <v>0</v>
      </c>
      <c r="V153" s="175">
        <f t="shared" si="50"/>
        <v>0</v>
      </c>
      <c r="W153" s="175"/>
    </row>
    <row r="154" spans="1:23" ht="13.5" customHeight="1">
      <c r="A154" s="89"/>
      <c r="B154" s="57" t="s">
        <v>381</v>
      </c>
      <c r="C154" s="247"/>
      <c r="D154" s="248"/>
      <c r="E154" s="248">
        <f t="shared" si="52"/>
        <v>0</v>
      </c>
      <c r="F154" s="248"/>
      <c r="G154" s="248"/>
      <c r="H154" s="248">
        <f t="shared" si="51"/>
        <v>0</v>
      </c>
      <c r="I154" s="175"/>
      <c r="J154" s="175"/>
      <c r="K154" s="175"/>
      <c r="L154" s="175"/>
      <c r="M154" s="175"/>
      <c r="N154" s="175"/>
      <c r="O154" s="175"/>
      <c r="P154" s="175"/>
      <c r="Q154" s="175"/>
      <c r="R154" s="175">
        <f t="shared" si="46"/>
        <v>0</v>
      </c>
      <c r="S154" s="175">
        <f t="shared" si="47"/>
        <v>0</v>
      </c>
      <c r="T154" s="175">
        <f t="shared" si="48"/>
        <v>0</v>
      </c>
      <c r="U154" s="175">
        <f t="shared" si="49"/>
        <v>0</v>
      </c>
      <c r="V154" s="175">
        <f t="shared" si="50"/>
        <v>0</v>
      </c>
      <c r="W154" s="175"/>
    </row>
    <row r="155" spans="1:23" ht="13.5" customHeight="1">
      <c r="A155" s="89"/>
      <c r="B155" s="57" t="s">
        <v>382</v>
      </c>
      <c r="C155" s="247"/>
      <c r="D155" s="248"/>
      <c r="E155" s="248">
        <f t="shared" si="52"/>
        <v>0</v>
      </c>
      <c r="F155" s="248"/>
      <c r="G155" s="248"/>
      <c r="H155" s="248">
        <f t="shared" si="51"/>
        <v>0</v>
      </c>
      <c r="I155" s="175"/>
      <c r="J155" s="175"/>
      <c r="K155" s="175"/>
      <c r="L155" s="175"/>
      <c r="M155" s="175"/>
      <c r="N155" s="175"/>
      <c r="O155" s="175"/>
      <c r="P155" s="175"/>
      <c r="Q155" s="175"/>
      <c r="R155" s="175">
        <f t="shared" si="46"/>
        <v>0</v>
      </c>
      <c r="S155" s="175">
        <f t="shared" si="47"/>
        <v>0</v>
      </c>
      <c r="T155" s="175">
        <f t="shared" si="48"/>
        <v>0</v>
      </c>
      <c r="U155" s="175">
        <f t="shared" si="49"/>
        <v>0</v>
      </c>
      <c r="V155" s="175">
        <f t="shared" si="50"/>
        <v>0</v>
      </c>
      <c r="W155" s="175"/>
    </row>
    <row r="156" spans="1:23" ht="13.5" customHeight="1">
      <c r="A156" s="89"/>
      <c r="B156" s="57" t="s">
        <v>383</v>
      </c>
      <c r="C156" s="247"/>
      <c r="D156" s="248"/>
      <c r="E156" s="248">
        <f t="shared" si="52"/>
        <v>0</v>
      </c>
      <c r="F156" s="248"/>
      <c r="G156" s="248"/>
      <c r="H156" s="248">
        <f t="shared" si="51"/>
        <v>0</v>
      </c>
      <c r="I156" s="175"/>
      <c r="J156" s="175"/>
      <c r="K156" s="175"/>
      <c r="L156" s="175"/>
      <c r="M156" s="175"/>
      <c r="N156" s="175"/>
      <c r="O156" s="175"/>
      <c r="P156" s="175"/>
      <c r="Q156" s="175"/>
      <c r="R156" s="175">
        <f t="shared" si="46"/>
        <v>0</v>
      </c>
      <c r="S156" s="175">
        <f t="shared" si="47"/>
        <v>0</v>
      </c>
      <c r="T156" s="175">
        <f t="shared" si="48"/>
        <v>0</v>
      </c>
      <c r="U156" s="175">
        <f t="shared" si="49"/>
        <v>0</v>
      </c>
      <c r="V156" s="175">
        <f t="shared" si="50"/>
        <v>0</v>
      </c>
      <c r="W156" s="175"/>
    </row>
    <row r="157" spans="1:23" ht="13.5" customHeight="1">
      <c r="A157" s="89"/>
      <c r="B157" s="57" t="s">
        <v>384</v>
      </c>
      <c r="C157" s="247"/>
      <c r="D157" s="248"/>
      <c r="E157" s="248">
        <f t="shared" si="52"/>
        <v>0</v>
      </c>
      <c r="F157" s="248"/>
      <c r="G157" s="248"/>
      <c r="H157" s="248">
        <f t="shared" si="51"/>
        <v>0</v>
      </c>
      <c r="I157" s="175"/>
      <c r="J157" s="175"/>
      <c r="K157" s="175"/>
      <c r="L157" s="175"/>
      <c r="M157" s="175"/>
      <c r="N157" s="175"/>
      <c r="O157" s="175"/>
      <c r="P157" s="175"/>
      <c r="Q157" s="175"/>
      <c r="R157" s="175">
        <f t="shared" si="46"/>
        <v>0</v>
      </c>
      <c r="S157" s="175">
        <f t="shared" si="47"/>
        <v>0</v>
      </c>
      <c r="T157" s="175">
        <f t="shared" si="48"/>
        <v>0</v>
      </c>
      <c r="U157" s="175">
        <f t="shared" si="49"/>
        <v>0</v>
      </c>
      <c r="V157" s="175">
        <f t="shared" si="50"/>
        <v>0</v>
      </c>
      <c r="W157" s="175"/>
    </row>
    <row r="158" spans="1:23" ht="13.5" customHeight="1">
      <c r="A158" s="89"/>
      <c r="B158" s="57"/>
      <c r="C158" s="247"/>
      <c r="D158" s="248"/>
      <c r="E158" s="248"/>
      <c r="F158" s="248"/>
      <c r="G158" s="248"/>
      <c r="H158" s="248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</row>
    <row r="159" spans="1:23" ht="13.5" customHeight="1">
      <c r="A159" s="359" t="s">
        <v>386</v>
      </c>
      <c r="B159" s="359"/>
      <c r="C159" s="246">
        <f aca="true" t="shared" si="53" ref="C159:H159">C10+C84</f>
        <v>5484178285</v>
      </c>
      <c r="D159" s="246">
        <f t="shared" si="53"/>
        <v>236932625.65999997</v>
      </c>
      <c r="E159" s="246">
        <f t="shared" si="53"/>
        <v>5721110910.66</v>
      </c>
      <c r="F159" s="246">
        <f t="shared" si="53"/>
        <v>593331507.13</v>
      </c>
      <c r="G159" s="246">
        <f t="shared" si="53"/>
        <v>590647223.59</v>
      </c>
      <c r="H159" s="246">
        <f t="shared" si="53"/>
        <v>5127779403.530001</v>
      </c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</row>
    <row r="160" spans="1:23" ht="13.5" customHeight="1" thickBot="1">
      <c r="A160" s="232"/>
      <c r="B160" s="233"/>
      <c r="C160" s="250"/>
      <c r="D160" s="251"/>
      <c r="E160" s="251"/>
      <c r="F160" s="251"/>
      <c r="G160" s="251"/>
      <c r="H160" s="251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</row>
    <row r="161" spans="9:23" ht="13.5" customHeight="1"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  <c r="W161" s="175"/>
    </row>
    <row r="162" spans="3:23" ht="20.25" customHeight="1">
      <c r="C162" s="240"/>
      <c r="D162" s="240"/>
      <c r="E162" s="240"/>
      <c r="F162" s="240"/>
      <c r="G162" s="83"/>
      <c r="H162" s="83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  <c r="W162" s="175"/>
    </row>
    <row r="163" spans="2:23" ht="13.5" customHeight="1">
      <c r="B163" s="241"/>
      <c r="C163" s="242"/>
      <c r="D163" s="83"/>
      <c r="E163" s="354"/>
      <c r="F163" s="354"/>
      <c r="G163" s="354"/>
      <c r="H163" s="83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  <c r="W163" s="175"/>
    </row>
    <row r="164" spans="2:23" ht="13.5" customHeight="1">
      <c r="B164" s="355"/>
      <c r="C164" s="175"/>
      <c r="D164" s="175"/>
      <c r="E164" s="356"/>
      <c r="F164" s="356"/>
      <c r="G164" s="356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  <c r="W164" s="175"/>
    </row>
    <row r="165" spans="2:23" ht="13.5" customHeight="1">
      <c r="B165" s="355"/>
      <c r="C165" s="175"/>
      <c r="D165" s="175"/>
      <c r="E165" s="356"/>
      <c r="F165" s="356"/>
      <c r="G165" s="356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5"/>
    </row>
    <row r="166" spans="2:23" ht="13.5" customHeight="1">
      <c r="B166" s="129"/>
      <c r="C166" s="242"/>
      <c r="D166" s="242"/>
      <c r="E166" s="242"/>
      <c r="F166" s="243"/>
      <c r="G166" s="242"/>
      <c r="H166" s="242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</row>
    <row r="167" spans="3:23" ht="15">
      <c r="C167" s="83"/>
      <c r="D167" s="83"/>
      <c r="E167" s="83"/>
      <c r="F167" s="83"/>
      <c r="G167" s="83"/>
      <c r="H167" s="83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</row>
    <row r="168" spans="3:23" ht="15">
      <c r="C168" s="83"/>
      <c r="D168" s="83"/>
      <c r="E168" s="83"/>
      <c r="F168" s="83"/>
      <c r="G168" s="83"/>
      <c r="H168" s="83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</row>
    <row r="169" spans="3:23" ht="15"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</row>
    <row r="170" spans="3:23" ht="15"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</row>
    <row r="171" spans="3:23" ht="15"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</row>
    <row r="172" spans="3:23" ht="15">
      <c r="C172" s="83"/>
      <c r="D172" s="83"/>
      <c r="E172" s="83"/>
      <c r="F172" s="83"/>
      <c r="G172" s="83"/>
      <c r="H172" s="83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</row>
  </sheetData>
  <sheetProtection/>
  <mergeCells count="33">
    <mergeCell ref="A1:H1"/>
    <mergeCell ref="A7:H7"/>
    <mergeCell ref="A4:H4"/>
    <mergeCell ref="A3:H3"/>
    <mergeCell ref="C8:G8"/>
    <mergeCell ref="A5:H5"/>
    <mergeCell ref="A6:H6"/>
    <mergeCell ref="H8:H9"/>
    <mergeCell ref="A8:B9"/>
    <mergeCell ref="A11:B11"/>
    <mergeCell ref="A19:B19"/>
    <mergeCell ref="A29:B29"/>
    <mergeCell ref="A39:B39"/>
    <mergeCell ref="A49:B49"/>
    <mergeCell ref="A10:B10"/>
    <mergeCell ref="A150:B150"/>
    <mergeCell ref="A59:B59"/>
    <mergeCell ref="A63:B63"/>
    <mergeCell ref="A72:B72"/>
    <mergeCell ref="A76:B76"/>
    <mergeCell ref="A85:B85"/>
    <mergeCell ref="A93:B93"/>
    <mergeCell ref="A84:B84"/>
    <mergeCell ref="E163:G163"/>
    <mergeCell ref="B164:B165"/>
    <mergeCell ref="E164:G165"/>
    <mergeCell ref="A103:B103"/>
    <mergeCell ref="A159:B159"/>
    <mergeCell ref="A113:B113"/>
    <mergeCell ref="A123:B123"/>
    <mergeCell ref="A133:B133"/>
    <mergeCell ref="A137:B137"/>
    <mergeCell ref="A146:B146"/>
  </mergeCells>
  <printOptions horizontalCentered="1" verticalCentered="1"/>
  <pageMargins left="0.5905511811023623" right="0.31496062992125984" top="0" bottom="0.15748031496062992" header="0.31496062992125984" footer="0.31496062992125984"/>
  <pageSetup fitToHeight="2" horizontalDpi="600" verticalDpi="600" orientation="portrait" scale="55" r:id="rId2"/>
  <rowBreaks count="1" manualBreakCount="1">
    <brk id="83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view="pageBreakPreview" zoomScale="130" zoomScaleSheetLayoutView="130" zoomScalePageLayoutView="0" workbookViewId="0" topLeftCell="A102">
      <selection activeCell="E16" sqref="E16"/>
    </sheetView>
  </sheetViews>
  <sheetFormatPr defaultColWidth="11.421875" defaultRowHeight="15"/>
  <cols>
    <col min="1" max="1" width="32.00390625" style="0" customWidth="1"/>
    <col min="2" max="2" width="13.8515625" style="0" customWidth="1"/>
    <col min="3" max="3" width="12.57421875" style="0" customWidth="1"/>
    <col min="4" max="7" width="13.8515625" style="0" customWidth="1"/>
  </cols>
  <sheetData>
    <row r="1" spans="1:7" ht="51.75" customHeight="1">
      <c r="A1" s="381" t="s">
        <v>387</v>
      </c>
      <c r="B1" s="381"/>
      <c r="C1" s="381"/>
      <c r="D1" s="381"/>
      <c r="E1" s="381"/>
      <c r="F1" s="381"/>
      <c r="G1" s="381"/>
    </row>
    <row r="2" ht="15.75" thickBot="1"/>
    <row r="3" spans="1:7" ht="15">
      <c r="A3" s="382" t="s">
        <v>441</v>
      </c>
      <c r="B3" s="383"/>
      <c r="C3" s="383"/>
      <c r="D3" s="383"/>
      <c r="E3" s="383"/>
      <c r="F3" s="383"/>
      <c r="G3" s="384"/>
    </row>
    <row r="4" spans="1:7" ht="15">
      <c r="A4" s="274" t="s">
        <v>304</v>
      </c>
      <c r="B4" s="275"/>
      <c r="C4" s="275"/>
      <c r="D4" s="275"/>
      <c r="E4" s="275"/>
      <c r="F4" s="275"/>
      <c r="G4" s="276"/>
    </row>
    <row r="5" spans="1:7" ht="15">
      <c r="A5" s="274" t="s">
        <v>388</v>
      </c>
      <c r="B5" s="275"/>
      <c r="C5" s="275"/>
      <c r="D5" s="275"/>
      <c r="E5" s="275"/>
      <c r="F5" s="275"/>
      <c r="G5" s="276"/>
    </row>
    <row r="6" spans="1:7" ht="15">
      <c r="A6" s="274" t="str">
        <f>+6a!A6:H6</f>
        <v>Del 1 de Enero al 31 de Marzo de 2018</v>
      </c>
      <c r="B6" s="275"/>
      <c r="C6" s="275"/>
      <c r="D6" s="275"/>
      <c r="E6" s="275"/>
      <c r="F6" s="275"/>
      <c r="G6" s="276"/>
    </row>
    <row r="7" spans="1:7" ht="15.75" thickBot="1">
      <c r="A7" s="277" t="s">
        <v>1</v>
      </c>
      <c r="B7" s="278"/>
      <c r="C7" s="278"/>
      <c r="D7" s="278"/>
      <c r="E7" s="278"/>
      <c r="F7" s="278"/>
      <c r="G7" s="279"/>
    </row>
    <row r="8" spans="1:7" ht="15.75" thickBot="1">
      <c r="A8" s="323" t="s">
        <v>2</v>
      </c>
      <c r="B8" s="310" t="s">
        <v>307</v>
      </c>
      <c r="C8" s="311"/>
      <c r="D8" s="311"/>
      <c r="E8" s="311"/>
      <c r="F8" s="312"/>
      <c r="G8" s="323" t="s">
        <v>308</v>
      </c>
    </row>
    <row r="9" spans="1:7" ht="17.25" thickBot="1">
      <c r="A9" s="324"/>
      <c r="B9" s="236" t="s">
        <v>191</v>
      </c>
      <c r="C9" s="236" t="s">
        <v>237</v>
      </c>
      <c r="D9" s="236" t="s">
        <v>238</v>
      </c>
      <c r="E9" s="236" t="s">
        <v>192</v>
      </c>
      <c r="F9" s="236" t="s">
        <v>210</v>
      </c>
      <c r="G9" s="324"/>
    </row>
    <row r="10" spans="1:7" ht="18">
      <c r="A10" s="260" t="s">
        <v>610</v>
      </c>
      <c r="B10" s="261">
        <v>134221000</v>
      </c>
      <c r="C10" s="261">
        <v>1883206.45</v>
      </c>
      <c r="D10" s="261">
        <v>136104206.45000005</v>
      </c>
      <c r="E10" s="261">
        <f>9440689.43-1</f>
        <v>9440688.43</v>
      </c>
      <c r="F10" s="261">
        <v>9320164.42</v>
      </c>
      <c r="G10" s="261">
        <f>126663517.02+1</f>
        <v>126663518.02</v>
      </c>
    </row>
    <row r="11" spans="1:7" ht="15">
      <c r="A11" s="262" t="s">
        <v>611</v>
      </c>
      <c r="B11" s="263">
        <v>2994579</v>
      </c>
      <c r="C11" s="263">
        <v>3235.99</v>
      </c>
      <c r="D11" s="263">
        <v>2997814.99</v>
      </c>
      <c r="E11" s="263">
        <v>132532.68</v>
      </c>
      <c r="F11" s="263">
        <v>132532.68</v>
      </c>
      <c r="G11" s="248">
        <v>2865282.31</v>
      </c>
    </row>
    <row r="12" spans="1:7" ht="15">
      <c r="A12" s="262" t="s">
        <v>612</v>
      </c>
      <c r="B12" s="264">
        <v>489</v>
      </c>
      <c r="C12" s="264">
        <v>0</v>
      </c>
      <c r="D12" s="264">
        <v>489</v>
      </c>
      <c r="E12" s="264">
        <v>0</v>
      </c>
      <c r="F12" s="264">
        <v>0</v>
      </c>
      <c r="G12" s="248">
        <v>489</v>
      </c>
    </row>
    <row r="13" spans="1:7" ht="15">
      <c r="A13" s="262" t="s">
        <v>613</v>
      </c>
      <c r="B13" s="264">
        <v>322632</v>
      </c>
      <c r="C13" s="264">
        <v>0</v>
      </c>
      <c r="D13" s="264">
        <v>322632</v>
      </c>
      <c r="E13" s="264">
        <v>0</v>
      </c>
      <c r="F13" s="264">
        <v>0</v>
      </c>
      <c r="G13" s="248">
        <v>322632</v>
      </c>
    </row>
    <row r="14" spans="1:7" ht="15">
      <c r="A14" s="262" t="s">
        <v>614</v>
      </c>
      <c r="B14" s="264">
        <v>48523</v>
      </c>
      <c r="C14" s="264">
        <v>0</v>
      </c>
      <c r="D14" s="264">
        <v>48523</v>
      </c>
      <c r="E14" s="264">
        <v>0</v>
      </c>
      <c r="F14" s="264">
        <v>0</v>
      </c>
      <c r="G14" s="248">
        <v>48523</v>
      </c>
    </row>
    <row r="15" spans="1:7" ht="15">
      <c r="A15" s="262" t="s">
        <v>615</v>
      </c>
      <c r="B15" s="264">
        <v>20790</v>
      </c>
      <c r="C15" s="264">
        <v>38084</v>
      </c>
      <c r="D15" s="264">
        <v>58874</v>
      </c>
      <c r="E15" s="264">
        <v>38083</v>
      </c>
      <c r="F15" s="264">
        <v>0</v>
      </c>
      <c r="G15" s="248">
        <v>20791</v>
      </c>
    </row>
    <row r="16" spans="1:7" ht="15">
      <c r="A16" s="262" t="s">
        <v>616</v>
      </c>
      <c r="B16" s="264">
        <v>120000</v>
      </c>
      <c r="C16" s="264">
        <v>0</v>
      </c>
      <c r="D16" s="264">
        <v>120000</v>
      </c>
      <c r="E16" s="264">
        <v>0</v>
      </c>
      <c r="F16" s="264">
        <v>0</v>
      </c>
      <c r="G16" s="248">
        <v>120000</v>
      </c>
    </row>
    <row r="17" spans="1:7" ht="15">
      <c r="A17" s="262" t="s">
        <v>617</v>
      </c>
      <c r="B17" s="264">
        <v>1665321</v>
      </c>
      <c r="C17" s="264">
        <v>0</v>
      </c>
      <c r="D17" s="264">
        <v>1665321</v>
      </c>
      <c r="E17" s="264">
        <v>400170</v>
      </c>
      <c r="F17" s="264">
        <v>400170</v>
      </c>
      <c r="G17" s="248">
        <v>1265151</v>
      </c>
    </row>
    <row r="18" spans="1:7" ht="15">
      <c r="A18" s="262" t="s">
        <v>618</v>
      </c>
      <c r="B18" s="264">
        <v>8654</v>
      </c>
      <c r="C18" s="264">
        <v>0</v>
      </c>
      <c r="D18" s="264">
        <v>8654</v>
      </c>
      <c r="E18" s="264">
        <v>0</v>
      </c>
      <c r="F18" s="264">
        <v>0</v>
      </c>
      <c r="G18" s="248">
        <v>8654</v>
      </c>
    </row>
    <row r="19" spans="1:7" ht="15">
      <c r="A19" s="265" t="s">
        <v>619</v>
      </c>
      <c r="B19" s="264">
        <v>1508722</v>
      </c>
      <c r="C19" s="264">
        <v>-3083.69</v>
      </c>
      <c r="D19" s="264">
        <v>1505638.31</v>
      </c>
      <c r="E19" s="264">
        <v>0</v>
      </c>
      <c r="F19" s="264">
        <v>0</v>
      </c>
      <c r="G19" s="264">
        <v>1505638.31</v>
      </c>
    </row>
    <row r="20" spans="1:7" ht="15" customHeight="1" hidden="1">
      <c r="A20" s="265" t="s">
        <v>620</v>
      </c>
      <c r="B20" s="264">
        <v>2292950</v>
      </c>
      <c r="C20" s="264">
        <v>0</v>
      </c>
      <c r="D20" s="264">
        <v>2292950</v>
      </c>
      <c r="E20" s="264">
        <v>13998</v>
      </c>
      <c r="F20" s="264">
        <v>13998</v>
      </c>
      <c r="G20" s="264">
        <v>2278952</v>
      </c>
    </row>
    <row r="21" spans="1:7" ht="15">
      <c r="A21" s="265" t="s">
        <v>621</v>
      </c>
      <c r="B21" s="264">
        <v>275946</v>
      </c>
      <c r="C21" s="264">
        <v>0</v>
      </c>
      <c r="D21" s="264">
        <v>275946</v>
      </c>
      <c r="E21" s="264">
        <v>5760</v>
      </c>
      <c r="F21" s="264">
        <v>5760</v>
      </c>
      <c r="G21" s="264">
        <v>270186</v>
      </c>
    </row>
    <row r="22" spans="1:7" ht="15">
      <c r="A22" s="265" t="s">
        <v>622</v>
      </c>
      <c r="B22" s="264">
        <v>1000</v>
      </c>
      <c r="C22" s="264">
        <v>0</v>
      </c>
      <c r="D22" s="264">
        <v>1000</v>
      </c>
      <c r="E22" s="264">
        <v>0</v>
      </c>
      <c r="F22" s="264">
        <v>0</v>
      </c>
      <c r="G22" s="264">
        <v>1000</v>
      </c>
    </row>
    <row r="23" spans="1:7" ht="18">
      <c r="A23" s="265" t="s">
        <v>623</v>
      </c>
      <c r="B23" s="264">
        <v>76157330</v>
      </c>
      <c r="C23" s="264">
        <v>-17337.17</v>
      </c>
      <c r="D23" s="264">
        <v>76139992.83</v>
      </c>
      <c r="E23" s="264">
        <v>5588595.61</v>
      </c>
      <c r="F23" s="264">
        <v>5512660.61</v>
      </c>
      <c r="G23" s="264">
        <v>70551397.22</v>
      </c>
    </row>
    <row r="24" spans="1:7" ht="15">
      <c r="A24" s="265" t="s">
        <v>624</v>
      </c>
      <c r="B24" s="264">
        <v>1793453</v>
      </c>
      <c r="C24" s="264">
        <v>800.01</v>
      </c>
      <c r="D24" s="264">
        <v>1794253.01</v>
      </c>
      <c r="E24" s="264">
        <v>800.01</v>
      </c>
      <c r="F24" s="264">
        <v>800.01</v>
      </c>
      <c r="G24" s="264">
        <v>1793453</v>
      </c>
    </row>
    <row r="25" spans="1:7" ht="15">
      <c r="A25" s="265" t="s">
        <v>625</v>
      </c>
      <c r="B25" s="264">
        <v>21431907</v>
      </c>
      <c r="C25" s="264">
        <v>480059.1</v>
      </c>
      <c r="D25" s="264">
        <v>21911966.1</v>
      </c>
      <c r="E25" s="264">
        <v>1413036.14</v>
      </c>
      <c r="F25" s="264">
        <v>1413036.14</v>
      </c>
      <c r="G25" s="264">
        <v>20498929.96</v>
      </c>
    </row>
    <row r="26" spans="1:7" ht="15">
      <c r="A26" s="265" t="s">
        <v>626</v>
      </c>
      <c r="B26" s="264">
        <v>412169</v>
      </c>
      <c r="C26" s="264">
        <v>0</v>
      </c>
      <c r="D26" s="264">
        <v>412169</v>
      </c>
      <c r="E26" s="264">
        <v>0</v>
      </c>
      <c r="F26" s="264">
        <v>0</v>
      </c>
      <c r="G26" s="264">
        <v>412169</v>
      </c>
    </row>
    <row r="27" spans="1:7" ht="15">
      <c r="A27" s="265" t="s">
        <v>627</v>
      </c>
      <c r="B27" s="264">
        <v>1731808</v>
      </c>
      <c r="C27" s="264">
        <v>0</v>
      </c>
      <c r="D27" s="264">
        <v>1731808</v>
      </c>
      <c r="E27" s="264">
        <v>39305.37</v>
      </c>
      <c r="F27" s="264">
        <v>35680.37</v>
      </c>
      <c r="G27" s="264">
        <v>1692502.63</v>
      </c>
    </row>
    <row r="28" spans="1:7" ht="15">
      <c r="A28" s="265" t="s">
        <v>628</v>
      </c>
      <c r="B28" s="264">
        <v>167978</v>
      </c>
      <c r="C28" s="264">
        <v>0</v>
      </c>
      <c r="D28" s="264">
        <v>167978</v>
      </c>
      <c r="E28" s="264">
        <v>0</v>
      </c>
      <c r="F28" s="264">
        <v>0</v>
      </c>
      <c r="G28" s="264">
        <v>167978</v>
      </c>
    </row>
    <row r="29" spans="1:7" ht="15">
      <c r="A29" s="265" t="s">
        <v>629</v>
      </c>
      <c r="B29" s="264">
        <v>434141</v>
      </c>
      <c r="C29" s="264">
        <v>74921.68</v>
      </c>
      <c r="D29" s="264">
        <v>509062.68</v>
      </c>
      <c r="E29" s="264">
        <v>80443.68</v>
      </c>
      <c r="F29" s="264">
        <v>80443.68</v>
      </c>
      <c r="G29" s="264">
        <v>428619</v>
      </c>
    </row>
    <row r="30" spans="1:7" ht="15">
      <c r="A30" s="265" t="s">
        <v>630</v>
      </c>
      <c r="B30" s="264">
        <v>5263809</v>
      </c>
      <c r="C30" s="264">
        <v>-1134</v>
      </c>
      <c r="D30" s="264">
        <v>5262675</v>
      </c>
      <c r="E30" s="264">
        <v>9734.46</v>
      </c>
      <c r="F30" s="264">
        <v>9734.46</v>
      </c>
      <c r="G30" s="264">
        <v>5252940.54</v>
      </c>
    </row>
    <row r="31" spans="1:7" ht="15">
      <c r="A31" s="265" t="s">
        <v>631</v>
      </c>
      <c r="B31" s="264">
        <v>64317</v>
      </c>
      <c r="C31" s="264">
        <v>0</v>
      </c>
      <c r="D31" s="264">
        <v>64317</v>
      </c>
      <c r="E31" s="264">
        <v>0</v>
      </c>
      <c r="F31" s="264">
        <v>0</v>
      </c>
      <c r="G31" s="264">
        <v>64317</v>
      </c>
    </row>
    <row r="32" spans="1:7" ht="15">
      <c r="A32" s="265" t="s">
        <v>632</v>
      </c>
      <c r="B32" s="264">
        <v>256004</v>
      </c>
      <c r="C32" s="264">
        <v>197326.79</v>
      </c>
      <c r="D32" s="264">
        <v>453330.79000000004</v>
      </c>
      <c r="E32" s="264">
        <v>189981.64</v>
      </c>
      <c r="F32" s="264">
        <v>189981.64</v>
      </c>
      <c r="G32" s="264">
        <v>263349.15</v>
      </c>
    </row>
    <row r="33" spans="1:7" ht="15">
      <c r="A33" s="265" t="s">
        <v>633</v>
      </c>
      <c r="B33" s="264">
        <v>81650</v>
      </c>
      <c r="C33" s="264">
        <v>29206.48</v>
      </c>
      <c r="D33" s="264">
        <v>110856.48</v>
      </c>
      <c r="E33" s="264">
        <v>29206.48</v>
      </c>
      <c r="F33" s="264">
        <v>29206.48</v>
      </c>
      <c r="G33" s="264">
        <v>81650</v>
      </c>
    </row>
    <row r="34" spans="1:7" ht="15" customHeight="1" hidden="1">
      <c r="A34" s="265" t="s">
        <v>634</v>
      </c>
      <c r="B34" s="264">
        <v>72850</v>
      </c>
      <c r="C34" s="264">
        <v>11687.58</v>
      </c>
      <c r="D34" s="264">
        <v>84537.58</v>
      </c>
      <c r="E34" s="264">
        <v>11687.58</v>
      </c>
      <c r="F34" s="264">
        <v>11687.58</v>
      </c>
      <c r="G34" s="264">
        <v>72850</v>
      </c>
    </row>
    <row r="35" spans="1:7" ht="15" customHeight="1" hidden="1">
      <c r="A35" s="265" t="s">
        <v>635</v>
      </c>
      <c r="B35" s="264">
        <v>113105</v>
      </c>
      <c r="C35" s="264">
        <v>17321.12</v>
      </c>
      <c r="D35" s="264">
        <v>130426.12</v>
      </c>
      <c r="E35" s="264">
        <v>17321.12</v>
      </c>
      <c r="F35" s="264">
        <v>17321.12</v>
      </c>
      <c r="G35" s="264">
        <v>113105</v>
      </c>
    </row>
    <row r="36" spans="1:7" ht="15">
      <c r="A36" s="265" t="s">
        <v>636</v>
      </c>
      <c r="B36" s="264">
        <v>111650</v>
      </c>
      <c r="C36" s="264">
        <v>16567.12</v>
      </c>
      <c r="D36" s="264">
        <v>128217.12</v>
      </c>
      <c r="E36" s="264">
        <v>16567.12</v>
      </c>
      <c r="F36" s="264">
        <v>16567.12</v>
      </c>
      <c r="G36" s="264">
        <v>111650</v>
      </c>
    </row>
    <row r="37" spans="1:7" ht="15">
      <c r="A37" s="265" t="s">
        <v>637</v>
      </c>
      <c r="B37" s="264">
        <v>72850</v>
      </c>
      <c r="C37" s="264">
        <v>23204.64</v>
      </c>
      <c r="D37" s="264">
        <v>96054.64</v>
      </c>
      <c r="E37" s="264">
        <v>23204.64</v>
      </c>
      <c r="F37" s="264">
        <v>23204.64</v>
      </c>
      <c r="G37" s="264">
        <v>72850</v>
      </c>
    </row>
    <row r="38" spans="1:7" ht="15">
      <c r="A38" s="265" t="s">
        <v>638</v>
      </c>
      <c r="B38" s="264">
        <v>81650</v>
      </c>
      <c r="C38" s="264">
        <v>46104.78</v>
      </c>
      <c r="D38" s="264">
        <v>127754.78</v>
      </c>
      <c r="E38" s="264">
        <v>46104.78</v>
      </c>
      <c r="F38" s="264">
        <v>46104.78</v>
      </c>
      <c r="G38" s="264">
        <v>81650</v>
      </c>
    </row>
    <row r="39" spans="1:7" ht="15">
      <c r="A39" s="265" t="s">
        <v>639</v>
      </c>
      <c r="B39" s="264">
        <v>200444</v>
      </c>
      <c r="C39" s="264">
        <v>175801.98</v>
      </c>
      <c r="D39" s="264">
        <v>376245.98</v>
      </c>
      <c r="E39" s="264">
        <v>165196.56</v>
      </c>
      <c r="F39" s="264">
        <v>165196.56</v>
      </c>
      <c r="G39" s="264">
        <v>211049.41999999998</v>
      </c>
    </row>
    <row r="40" spans="1:7" ht="15">
      <c r="A40" s="265" t="s">
        <v>640</v>
      </c>
      <c r="B40" s="264">
        <v>20856</v>
      </c>
      <c r="C40" s="264">
        <v>0</v>
      </c>
      <c r="D40" s="264">
        <v>20856</v>
      </c>
      <c r="E40" s="264">
        <v>3040</v>
      </c>
      <c r="F40" s="264">
        <v>3040</v>
      </c>
      <c r="G40" s="264">
        <v>17816</v>
      </c>
    </row>
    <row r="41" spans="1:7" ht="15">
      <c r="A41" s="265" t="s">
        <v>641</v>
      </c>
      <c r="B41" s="264">
        <v>1014112</v>
      </c>
      <c r="C41" s="264">
        <v>141182.82</v>
      </c>
      <c r="D41" s="264">
        <v>1155294.82</v>
      </c>
      <c r="E41" s="264">
        <v>226809.17</v>
      </c>
      <c r="F41" s="264">
        <v>226809.17</v>
      </c>
      <c r="G41" s="264">
        <v>928485.65</v>
      </c>
    </row>
    <row r="42" spans="1:7" ht="15">
      <c r="A42" s="265" t="s">
        <v>642</v>
      </c>
      <c r="B42" s="264">
        <v>280118</v>
      </c>
      <c r="C42" s="264">
        <v>0</v>
      </c>
      <c r="D42" s="264">
        <v>280118</v>
      </c>
      <c r="E42" s="264">
        <v>0</v>
      </c>
      <c r="F42" s="264">
        <v>0</v>
      </c>
      <c r="G42" s="264">
        <v>280118</v>
      </c>
    </row>
    <row r="43" spans="1:7" ht="15">
      <c r="A43" s="265" t="s">
        <v>643</v>
      </c>
      <c r="B43" s="264">
        <v>282118</v>
      </c>
      <c r="C43" s="264">
        <v>0</v>
      </c>
      <c r="D43" s="264">
        <v>282118</v>
      </c>
      <c r="E43" s="264">
        <v>0</v>
      </c>
      <c r="F43" s="264">
        <v>0</v>
      </c>
      <c r="G43" s="264">
        <v>282118</v>
      </c>
    </row>
    <row r="44" spans="1:7" ht="18">
      <c r="A44" s="265" t="s">
        <v>644</v>
      </c>
      <c r="B44" s="264">
        <v>282118</v>
      </c>
      <c r="C44" s="264">
        <v>0</v>
      </c>
      <c r="D44" s="264">
        <v>282118</v>
      </c>
      <c r="E44" s="264">
        <v>0</v>
      </c>
      <c r="F44" s="264">
        <v>0</v>
      </c>
      <c r="G44" s="264">
        <v>282118</v>
      </c>
    </row>
    <row r="45" spans="1:7" ht="15">
      <c r="A45" s="265" t="s">
        <v>645</v>
      </c>
      <c r="B45" s="264">
        <v>282118</v>
      </c>
      <c r="C45" s="264">
        <v>0</v>
      </c>
      <c r="D45" s="264">
        <v>282118</v>
      </c>
      <c r="E45" s="264">
        <v>0</v>
      </c>
      <c r="F45" s="264">
        <v>0</v>
      </c>
      <c r="G45" s="264">
        <v>282118</v>
      </c>
    </row>
    <row r="46" spans="1:7" ht="15">
      <c r="A46" s="265" t="s">
        <v>646</v>
      </c>
      <c r="B46" s="264">
        <v>282118</v>
      </c>
      <c r="C46" s="264">
        <v>0</v>
      </c>
      <c r="D46" s="264">
        <v>282118</v>
      </c>
      <c r="E46" s="264">
        <v>0</v>
      </c>
      <c r="F46" s="264">
        <v>0</v>
      </c>
      <c r="G46" s="264">
        <v>282118</v>
      </c>
    </row>
    <row r="47" spans="1:7" ht="15">
      <c r="A47" s="265" t="s">
        <v>647</v>
      </c>
      <c r="B47" s="264">
        <v>282118</v>
      </c>
      <c r="C47" s="264">
        <v>0</v>
      </c>
      <c r="D47" s="264">
        <v>282118</v>
      </c>
      <c r="E47" s="264">
        <v>0</v>
      </c>
      <c r="F47" s="264">
        <v>0</v>
      </c>
      <c r="G47" s="264">
        <v>282118</v>
      </c>
    </row>
    <row r="48" spans="1:7" ht="15">
      <c r="A48" s="265" t="s">
        <v>648</v>
      </c>
      <c r="B48" s="264">
        <v>369355</v>
      </c>
      <c r="C48" s="264">
        <v>0</v>
      </c>
      <c r="D48" s="264">
        <v>369355</v>
      </c>
      <c r="E48" s="264">
        <v>4883.6</v>
      </c>
      <c r="F48" s="264">
        <v>4883.6</v>
      </c>
      <c r="G48" s="264">
        <v>364471.4</v>
      </c>
    </row>
    <row r="49" spans="1:7" ht="15">
      <c r="A49" s="265" t="s">
        <v>649</v>
      </c>
      <c r="B49" s="264">
        <v>25800</v>
      </c>
      <c r="C49" s="264">
        <v>101820.81</v>
      </c>
      <c r="D49" s="264">
        <v>127620.81</v>
      </c>
      <c r="E49" s="264">
        <v>86997.01</v>
      </c>
      <c r="F49" s="264">
        <v>86997.01</v>
      </c>
      <c r="G49" s="264">
        <v>40623.8</v>
      </c>
    </row>
    <row r="50" spans="1:7" ht="15">
      <c r="A50" s="265" t="s">
        <v>650</v>
      </c>
      <c r="B50" s="264">
        <v>266183</v>
      </c>
      <c r="C50" s="264">
        <v>0</v>
      </c>
      <c r="D50" s="264">
        <v>266183</v>
      </c>
      <c r="E50" s="264">
        <v>0</v>
      </c>
      <c r="F50" s="264">
        <v>0</v>
      </c>
      <c r="G50" s="264">
        <v>266183</v>
      </c>
    </row>
    <row r="51" spans="1:7" ht="15">
      <c r="A51" s="265" t="s">
        <v>651</v>
      </c>
      <c r="B51" s="264">
        <v>1710504</v>
      </c>
      <c r="C51" s="264">
        <v>1134</v>
      </c>
      <c r="D51" s="264">
        <v>1711638</v>
      </c>
      <c r="E51" s="264">
        <v>398049.56</v>
      </c>
      <c r="F51" s="264">
        <v>398049.56</v>
      </c>
      <c r="G51" s="264">
        <v>1313588.44</v>
      </c>
    </row>
    <row r="52" spans="1:7" ht="15">
      <c r="A52" s="265" t="s">
        <v>652</v>
      </c>
      <c r="B52" s="264">
        <v>1448209</v>
      </c>
      <c r="C52" s="264">
        <v>0</v>
      </c>
      <c r="D52" s="264">
        <v>1448209</v>
      </c>
      <c r="E52" s="264">
        <v>34397.17</v>
      </c>
      <c r="F52" s="264">
        <v>32317.16</v>
      </c>
      <c r="G52" s="264">
        <v>1413811.83</v>
      </c>
    </row>
    <row r="53" spans="1:7" ht="15">
      <c r="A53" s="265" t="s">
        <v>653</v>
      </c>
      <c r="B53" s="264">
        <v>700010</v>
      </c>
      <c r="C53" s="264">
        <v>0</v>
      </c>
      <c r="D53" s="264">
        <v>700010</v>
      </c>
      <c r="E53" s="264">
        <v>0</v>
      </c>
      <c r="F53" s="264">
        <v>0</v>
      </c>
      <c r="G53" s="264">
        <v>700010</v>
      </c>
    </row>
    <row r="54" spans="1:7" ht="15">
      <c r="A54" s="265" t="s">
        <v>654</v>
      </c>
      <c r="B54" s="264">
        <v>784370</v>
      </c>
      <c r="C54" s="264">
        <v>0</v>
      </c>
      <c r="D54" s="264">
        <v>784370</v>
      </c>
      <c r="E54" s="264">
        <v>0</v>
      </c>
      <c r="F54" s="264">
        <v>0</v>
      </c>
      <c r="G54" s="264">
        <v>784370</v>
      </c>
    </row>
    <row r="55" spans="1:7" ht="15">
      <c r="A55" s="265" t="s">
        <v>655</v>
      </c>
      <c r="B55" s="264">
        <v>275358</v>
      </c>
      <c r="C55" s="264">
        <v>343019.61</v>
      </c>
      <c r="D55" s="264">
        <v>618377.61</v>
      </c>
      <c r="E55" s="264">
        <v>444874.76</v>
      </c>
      <c r="F55" s="264">
        <v>444874.76</v>
      </c>
      <c r="G55" s="264">
        <v>173502.84999999998</v>
      </c>
    </row>
    <row r="56" spans="1:7" ht="15">
      <c r="A56" s="265" t="s">
        <v>656</v>
      </c>
      <c r="B56" s="264">
        <v>448382</v>
      </c>
      <c r="C56" s="264">
        <v>0</v>
      </c>
      <c r="D56" s="264">
        <v>448382</v>
      </c>
      <c r="E56" s="264">
        <v>0</v>
      </c>
      <c r="F56" s="264">
        <v>0</v>
      </c>
      <c r="G56" s="264">
        <v>448382</v>
      </c>
    </row>
    <row r="57" spans="1:7" ht="15">
      <c r="A57" s="265" t="s">
        <v>657</v>
      </c>
      <c r="B57" s="264">
        <v>216517</v>
      </c>
      <c r="C57" s="264">
        <v>782.48</v>
      </c>
      <c r="D57" s="264">
        <v>217299.48</v>
      </c>
      <c r="E57" s="264">
        <v>5165.48</v>
      </c>
      <c r="F57" s="264">
        <v>5165.48</v>
      </c>
      <c r="G57" s="264">
        <v>212134</v>
      </c>
    </row>
    <row r="58" spans="1:7" ht="15">
      <c r="A58" s="265" t="s">
        <v>658</v>
      </c>
      <c r="B58" s="264">
        <v>2543915</v>
      </c>
      <c r="C58" s="264">
        <v>0</v>
      </c>
      <c r="D58" s="264">
        <v>2543915</v>
      </c>
      <c r="E58" s="264">
        <v>7719.8</v>
      </c>
      <c r="F58" s="264">
        <v>7719.8</v>
      </c>
      <c r="G58" s="264">
        <v>2536195.2</v>
      </c>
    </row>
    <row r="59" spans="1:7" ht="15">
      <c r="A59" s="265" t="s">
        <v>659</v>
      </c>
      <c r="B59" s="264">
        <v>5000000</v>
      </c>
      <c r="C59" s="264">
        <v>202500.32</v>
      </c>
      <c r="D59" s="264">
        <v>5202500.32</v>
      </c>
      <c r="E59" s="264">
        <v>7024.01</v>
      </c>
      <c r="F59" s="264">
        <v>6222.01</v>
      </c>
      <c r="G59" s="264">
        <v>5195476.3100000005</v>
      </c>
    </row>
    <row r="60" spans="1:7" ht="18">
      <c r="A60" s="266" t="s">
        <v>660</v>
      </c>
      <c r="B60" s="267">
        <v>5349957285</v>
      </c>
      <c r="C60" s="267">
        <v>235049419.21</v>
      </c>
      <c r="D60" s="267">
        <v>5585006704.210001</v>
      </c>
      <c r="E60" s="267">
        <v>583890818.6999999</v>
      </c>
      <c r="F60" s="267">
        <v>581327059.1700001</v>
      </c>
      <c r="G60" s="267">
        <v>5001115885.509998</v>
      </c>
    </row>
    <row r="61" spans="1:7" ht="15">
      <c r="A61" s="262" t="s">
        <v>611</v>
      </c>
      <c r="B61" s="263">
        <v>275957</v>
      </c>
      <c r="C61" s="263">
        <v>5552.8</v>
      </c>
      <c r="D61" s="263">
        <v>281509.8</v>
      </c>
      <c r="E61" s="263">
        <v>41281.27</v>
      </c>
      <c r="F61" s="263">
        <v>41281.27</v>
      </c>
      <c r="G61" s="248">
        <v>240228.53</v>
      </c>
    </row>
    <row r="62" spans="1:7" ht="15">
      <c r="A62" s="262" t="s">
        <v>612</v>
      </c>
      <c r="B62" s="263">
        <v>69482</v>
      </c>
      <c r="C62" s="263">
        <v>0</v>
      </c>
      <c r="D62" s="263">
        <v>69482</v>
      </c>
      <c r="E62" s="263">
        <v>7397.11</v>
      </c>
      <c r="F62" s="263">
        <v>7397.11</v>
      </c>
      <c r="G62" s="248">
        <v>62084.89</v>
      </c>
    </row>
    <row r="63" spans="1:7" ht="15">
      <c r="A63" s="262" t="s">
        <v>613</v>
      </c>
      <c r="B63" s="263">
        <v>556684</v>
      </c>
      <c r="C63" s="263">
        <v>0</v>
      </c>
      <c r="D63" s="263">
        <v>556684</v>
      </c>
      <c r="E63" s="263">
        <v>27105.73</v>
      </c>
      <c r="F63" s="263">
        <v>16028.77</v>
      </c>
      <c r="G63" s="248">
        <v>529578.27</v>
      </c>
    </row>
    <row r="64" spans="1:7" ht="15">
      <c r="A64" s="262" t="s">
        <v>661</v>
      </c>
      <c r="B64" s="263">
        <v>77808</v>
      </c>
      <c r="C64" s="263">
        <v>0</v>
      </c>
      <c r="D64" s="263">
        <v>77808</v>
      </c>
      <c r="E64" s="263">
        <v>3346.45</v>
      </c>
      <c r="F64" s="263">
        <v>1544.45</v>
      </c>
      <c r="G64" s="248">
        <v>74461.55</v>
      </c>
    </row>
    <row r="65" spans="1:7" ht="15">
      <c r="A65" s="262" t="s">
        <v>614</v>
      </c>
      <c r="B65" s="264">
        <v>94775</v>
      </c>
      <c r="C65" s="264">
        <v>0</v>
      </c>
      <c r="D65" s="264">
        <v>94775</v>
      </c>
      <c r="E65" s="264">
        <v>5657.45</v>
      </c>
      <c r="F65" s="264">
        <v>5657.45</v>
      </c>
      <c r="G65" s="248">
        <v>89117.55</v>
      </c>
    </row>
    <row r="66" spans="1:7" ht="15">
      <c r="A66" s="262" t="s">
        <v>662</v>
      </c>
      <c r="B66" s="264">
        <v>20834</v>
      </c>
      <c r="C66" s="264">
        <v>0</v>
      </c>
      <c r="D66" s="264">
        <v>20834</v>
      </c>
      <c r="E66" s="264">
        <v>5318.8</v>
      </c>
      <c r="F66" s="264">
        <v>5318.8</v>
      </c>
      <c r="G66" s="248">
        <v>15515.2</v>
      </c>
    </row>
    <row r="67" spans="1:7" ht="15">
      <c r="A67" s="262" t="s">
        <v>615</v>
      </c>
      <c r="B67" s="264">
        <v>3937252</v>
      </c>
      <c r="C67" s="264">
        <v>-2296.8</v>
      </c>
      <c r="D67" s="264">
        <v>3934955.2</v>
      </c>
      <c r="E67" s="264">
        <v>578370.3</v>
      </c>
      <c r="F67" s="264">
        <v>576598.3</v>
      </c>
      <c r="G67" s="248">
        <v>3356584.9000000004</v>
      </c>
    </row>
    <row r="68" spans="1:7" ht="15">
      <c r="A68" s="262" t="s">
        <v>616</v>
      </c>
      <c r="B68" s="264">
        <v>50170</v>
      </c>
      <c r="C68" s="264">
        <v>0</v>
      </c>
      <c r="D68" s="264">
        <v>50170</v>
      </c>
      <c r="E68" s="264">
        <v>8777.79</v>
      </c>
      <c r="F68" s="264">
        <v>8777.79</v>
      </c>
      <c r="G68" s="248">
        <v>41392.21</v>
      </c>
    </row>
    <row r="69" spans="1:7" ht="15">
      <c r="A69" s="265" t="s">
        <v>617</v>
      </c>
      <c r="B69" s="264">
        <v>56369</v>
      </c>
      <c r="C69" s="264">
        <v>0</v>
      </c>
      <c r="D69" s="264">
        <v>56369</v>
      </c>
      <c r="E69" s="264">
        <v>4920.14</v>
      </c>
      <c r="F69" s="264">
        <v>4920.14</v>
      </c>
      <c r="G69" s="248">
        <v>51448.86</v>
      </c>
    </row>
    <row r="70" spans="1:7" ht="15">
      <c r="A70" s="265" t="s">
        <v>618</v>
      </c>
      <c r="B70" s="264">
        <v>150235</v>
      </c>
      <c r="C70" s="264">
        <v>0</v>
      </c>
      <c r="D70" s="264">
        <v>150235</v>
      </c>
      <c r="E70" s="264">
        <v>33645.44</v>
      </c>
      <c r="F70" s="264">
        <v>33645.44</v>
      </c>
      <c r="G70" s="248">
        <v>116589.56</v>
      </c>
    </row>
    <row r="71" spans="1:7" ht="15">
      <c r="A71" s="265" t="s">
        <v>619</v>
      </c>
      <c r="B71" s="264">
        <v>39929685</v>
      </c>
      <c r="C71" s="264">
        <v>-114167</v>
      </c>
      <c r="D71" s="264">
        <v>39815518</v>
      </c>
      <c r="E71" s="264">
        <v>9618011.56</v>
      </c>
      <c r="F71" s="264">
        <v>7208848.56</v>
      </c>
      <c r="G71" s="248">
        <v>30197506.439999998</v>
      </c>
    </row>
    <row r="72" spans="1:7" ht="15">
      <c r="A72" s="265" t="s">
        <v>620</v>
      </c>
      <c r="B72" s="264">
        <v>7944</v>
      </c>
      <c r="C72" s="264">
        <v>0</v>
      </c>
      <c r="D72" s="264">
        <v>7944</v>
      </c>
      <c r="E72" s="264">
        <v>0</v>
      </c>
      <c r="F72" s="264">
        <v>0</v>
      </c>
      <c r="G72" s="248">
        <v>7944</v>
      </c>
    </row>
    <row r="73" spans="1:7" ht="15">
      <c r="A73" s="265" t="s">
        <v>621</v>
      </c>
      <c r="B73" s="264">
        <v>269346</v>
      </c>
      <c r="C73" s="264">
        <v>0</v>
      </c>
      <c r="D73" s="264">
        <v>269346</v>
      </c>
      <c r="E73" s="264">
        <v>25144.37</v>
      </c>
      <c r="F73" s="264">
        <v>13321.46</v>
      </c>
      <c r="G73" s="248">
        <v>244201.63</v>
      </c>
    </row>
    <row r="74" spans="1:7" ht="15">
      <c r="A74" s="265" t="s">
        <v>622</v>
      </c>
      <c r="B74" s="264">
        <v>513970</v>
      </c>
      <c r="C74" s="264">
        <v>-146.16</v>
      </c>
      <c r="D74" s="264">
        <v>513823.84</v>
      </c>
      <c r="E74" s="264">
        <v>7349.87</v>
      </c>
      <c r="F74" s="264">
        <v>7349.87</v>
      </c>
      <c r="G74" s="248">
        <v>506473.97000000003</v>
      </c>
    </row>
    <row r="75" spans="1:7" ht="18">
      <c r="A75" s="265" t="s">
        <v>623</v>
      </c>
      <c r="B75" s="264">
        <v>283121411</v>
      </c>
      <c r="C75" s="264">
        <v>2928193.37</v>
      </c>
      <c r="D75" s="264">
        <v>286049604.37</v>
      </c>
      <c r="E75" s="264">
        <v>19803776.74</v>
      </c>
      <c r="F75" s="264">
        <v>19799631.75</v>
      </c>
      <c r="G75" s="248">
        <v>266245827.63</v>
      </c>
    </row>
    <row r="76" spans="1:7" ht="15">
      <c r="A76" s="265" t="s">
        <v>624</v>
      </c>
      <c r="B76" s="264">
        <v>469061</v>
      </c>
      <c r="C76" s="264">
        <v>5512.32</v>
      </c>
      <c r="D76" s="264">
        <v>474573.32</v>
      </c>
      <c r="E76" s="264">
        <v>27294.39</v>
      </c>
      <c r="F76" s="264">
        <v>25864.39</v>
      </c>
      <c r="G76" s="248">
        <v>447278.93</v>
      </c>
    </row>
    <row r="77" spans="1:7" ht="15">
      <c r="A77" s="265" t="s">
        <v>625</v>
      </c>
      <c r="B77" s="264">
        <v>13524022</v>
      </c>
      <c r="C77" s="264">
        <v>-146991.72</v>
      </c>
      <c r="D77" s="264">
        <v>13377030.28</v>
      </c>
      <c r="E77" s="264">
        <v>598524.81</v>
      </c>
      <c r="F77" s="264">
        <v>506095.53</v>
      </c>
      <c r="G77" s="248">
        <v>12778505.469999999</v>
      </c>
    </row>
    <row r="78" spans="1:7" ht="15">
      <c r="A78" s="265" t="s">
        <v>626</v>
      </c>
      <c r="B78" s="264">
        <v>2386478</v>
      </c>
      <c r="C78" s="264">
        <v>-86337.1</v>
      </c>
      <c r="D78" s="264">
        <v>2300140.9</v>
      </c>
      <c r="E78" s="264">
        <v>4542.02</v>
      </c>
      <c r="F78" s="264">
        <v>4542.02</v>
      </c>
      <c r="G78" s="248">
        <v>2295598.88</v>
      </c>
    </row>
    <row r="79" spans="1:7" ht="15">
      <c r="A79" s="265" t="s">
        <v>627</v>
      </c>
      <c r="B79" s="264">
        <v>893319</v>
      </c>
      <c r="C79" s="264">
        <v>0</v>
      </c>
      <c r="D79" s="264">
        <v>893319</v>
      </c>
      <c r="E79" s="264">
        <v>29308.26</v>
      </c>
      <c r="F79" s="264">
        <v>29140.26</v>
      </c>
      <c r="G79" s="248">
        <v>864010.74</v>
      </c>
    </row>
    <row r="80" spans="1:7" ht="15">
      <c r="A80" s="265" t="s">
        <v>628</v>
      </c>
      <c r="B80" s="264">
        <v>69861</v>
      </c>
      <c r="C80" s="264">
        <v>8352</v>
      </c>
      <c r="D80" s="264">
        <v>78213</v>
      </c>
      <c r="E80" s="264">
        <v>13816.69</v>
      </c>
      <c r="F80" s="264">
        <v>13816.69</v>
      </c>
      <c r="G80" s="248">
        <v>64396.31</v>
      </c>
    </row>
    <row r="81" spans="1:7" ht="15">
      <c r="A81" s="265" t="s">
        <v>629</v>
      </c>
      <c r="B81" s="264">
        <v>1782889</v>
      </c>
      <c r="C81" s="264">
        <v>11533.55</v>
      </c>
      <c r="D81" s="264">
        <v>1794422.55</v>
      </c>
      <c r="E81" s="264">
        <v>21161.33</v>
      </c>
      <c r="F81" s="264">
        <v>21161.33</v>
      </c>
      <c r="G81" s="248">
        <v>1773261.22</v>
      </c>
    </row>
    <row r="82" spans="1:7" ht="15">
      <c r="A82" s="265" t="s">
        <v>663</v>
      </c>
      <c r="B82" s="264">
        <v>131603</v>
      </c>
      <c r="C82" s="264">
        <v>51275.95</v>
      </c>
      <c r="D82" s="264">
        <v>182878.95</v>
      </c>
      <c r="E82" s="264">
        <v>55807.77</v>
      </c>
      <c r="F82" s="264">
        <v>55807.77</v>
      </c>
      <c r="G82" s="248">
        <v>127071.18000000002</v>
      </c>
    </row>
    <row r="83" spans="1:7" ht="15">
      <c r="A83" s="265" t="s">
        <v>664</v>
      </c>
      <c r="B83" s="264">
        <v>296083</v>
      </c>
      <c r="C83" s="264">
        <v>0</v>
      </c>
      <c r="D83" s="264">
        <v>296083</v>
      </c>
      <c r="E83" s="264">
        <v>18581.76</v>
      </c>
      <c r="F83" s="264">
        <v>18581.76</v>
      </c>
      <c r="G83" s="248">
        <v>277501.24</v>
      </c>
    </row>
    <row r="84" spans="1:7" ht="15">
      <c r="A84" s="265" t="s">
        <v>630</v>
      </c>
      <c r="B84" s="264">
        <v>255116</v>
      </c>
      <c r="C84" s="264">
        <v>41389.23</v>
      </c>
      <c r="D84" s="264">
        <v>296505.23</v>
      </c>
      <c r="E84" s="264">
        <v>69558.46</v>
      </c>
      <c r="F84" s="264">
        <v>66310.52</v>
      </c>
      <c r="G84" s="248">
        <v>226946.76999999996</v>
      </c>
    </row>
    <row r="85" spans="1:7" ht="15">
      <c r="A85" s="265" t="s">
        <v>631</v>
      </c>
      <c r="B85" s="264">
        <v>978009</v>
      </c>
      <c r="C85" s="264">
        <v>-11600</v>
      </c>
      <c r="D85" s="264">
        <v>966409</v>
      </c>
      <c r="E85" s="264">
        <v>0</v>
      </c>
      <c r="F85" s="264">
        <v>0</v>
      </c>
      <c r="G85" s="248">
        <v>966409</v>
      </c>
    </row>
    <row r="86" spans="1:7" ht="15">
      <c r="A86" s="265" t="s">
        <v>632</v>
      </c>
      <c r="B86" s="264">
        <v>60858778</v>
      </c>
      <c r="C86" s="264">
        <v>857815.64</v>
      </c>
      <c r="D86" s="264">
        <v>61716593.64</v>
      </c>
      <c r="E86" s="264">
        <v>6670208.36</v>
      </c>
      <c r="F86" s="264">
        <v>6670208.36</v>
      </c>
      <c r="G86" s="248">
        <v>55046385.28</v>
      </c>
    </row>
    <row r="87" spans="1:7" ht="15">
      <c r="A87" s="265" t="s">
        <v>633</v>
      </c>
      <c r="B87" s="264">
        <v>2848856</v>
      </c>
      <c r="C87" s="264">
        <v>52643.38</v>
      </c>
      <c r="D87" s="264">
        <v>2901499.38</v>
      </c>
      <c r="E87" s="264">
        <v>137952.06</v>
      </c>
      <c r="F87" s="264">
        <v>137952.06</v>
      </c>
      <c r="G87" s="248">
        <v>2763547.32</v>
      </c>
    </row>
    <row r="88" spans="1:7" ht="15">
      <c r="A88" s="265" t="s">
        <v>634</v>
      </c>
      <c r="B88" s="264">
        <v>2399369</v>
      </c>
      <c r="C88" s="264">
        <v>-237.8</v>
      </c>
      <c r="D88" s="264">
        <v>2399131.2</v>
      </c>
      <c r="E88" s="264">
        <v>38563</v>
      </c>
      <c r="F88" s="264">
        <v>38563</v>
      </c>
      <c r="G88" s="248">
        <v>2360568.2</v>
      </c>
    </row>
    <row r="89" spans="1:7" ht="15">
      <c r="A89" s="265" t="s">
        <v>635</v>
      </c>
      <c r="B89" s="264">
        <v>2531771</v>
      </c>
      <c r="C89" s="264">
        <v>4110.52</v>
      </c>
      <c r="D89" s="264">
        <v>2535881.52</v>
      </c>
      <c r="E89" s="264">
        <v>51933.86</v>
      </c>
      <c r="F89" s="264">
        <v>51933.86</v>
      </c>
      <c r="G89" s="248">
        <v>2483947.66</v>
      </c>
    </row>
    <row r="90" spans="1:7" ht="15">
      <c r="A90" s="265" t="s">
        <v>636</v>
      </c>
      <c r="B90" s="264">
        <v>2188430</v>
      </c>
      <c r="C90" s="264">
        <v>114352.09</v>
      </c>
      <c r="D90" s="264">
        <v>2302782.09</v>
      </c>
      <c r="E90" s="264">
        <v>200269.08</v>
      </c>
      <c r="F90" s="264">
        <v>200269.08</v>
      </c>
      <c r="G90" s="248">
        <v>2102513.01</v>
      </c>
    </row>
    <row r="91" spans="1:7" ht="15">
      <c r="A91" s="265" t="s">
        <v>637</v>
      </c>
      <c r="B91" s="264">
        <v>2184390</v>
      </c>
      <c r="C91" s="264">
        <v>519.68</v>
      </c>
      <c r="D91" s="264">
        <v>2184909.68</v>
      </c>
      <c r="E91" s="264">
        <v>39957.49</v>
      </c>
      <c r="F91" s="264">
        <v>39957.49</v>
      </c>
      <c r="G91" s="248">
        <v>2144952.19</v>
      </c>
    </row>
    <row r="92" spans="1:7" ht="15">
      <c r="A92" s="265" t="s">
        <v>638</v>
      </c>
      <c r="B92" s="264">
        <v>2382146</v>
      </c>
      <c r="C92" s="264">
        <v>35853.98</v>
      </c>
      <c r="D92" s="264">
        <v>2417999.98</v>
      </c>
      <c r="E92" s="264">
        <v>80509.39</v>
      </c>
      <c r="F92" s="264">
        <v>80509.39</v>
      </c>
      <c r="G92" s="248">
        <v>2337490.59</v>
      </c>
    </row>
    <row r="93" spans="1:7" ht="15">
      <c r="A93" s="265" t="s">
        <v>639</v>
      </c>
      <c r="B93" s="264">
        <v>505405153</v>
      </c>
      <c r="C93" s="264">
        <v>6061681.57</v>
      </c>
      <c r="D93" s="264">
        <v>511466834.57</v>
      </c>
      <c r="E93" s="264">
        <v>56132261.76</v>
      </c>
      <c r="F93" s="264">
        <v>56132261.76</v>
      </c>
      <c r="G93" s="248">
        <v>455334572.81</v>
      </c>
    </row>
    <row r="94" spans="1:7" ht="15">
      <c r="A94" s="265" t="s">
        <v>640</v>
      </c>
      <c r="B94" s="264">
        <v>123729</v>
      </c>
      <c r="C94" s="264">
        <v>0</v>
      </c>
      <c r="D94" s="264">
        <v>123729</v>
      </c>
      <c r="E94" s="264">
        <v>3321.84</v>
      </c>
      <c r="F94" s="264">
        <v>3321.84</v>
      </c>
      <c r="G94" s="248">
        <v>120407.16</v>
      </c>
    </row>
    <row r="95" spans="1:7" ht="15">
      <c r="A95" s="265" t="s">
        <v>665</v>
      </c>
      <c r="B95" s="264">
        <v>3957415</v>
      </c>
      <c r="C95" s="264">
        <v>35591.44</v>
      </c>
      <c r="D95" s="264">
        <v>3993006.44</v>
      </c>
      <c r="E95" s="264">
        <v>439613.3</v>
      </c>
      <c r="F95" s="264">
        <v>439613.3</v>
      </c>
      <c r="G95" s="248">
        <v>3553393.14</v>
      </c>
    </row>
    <row r="96" spans="1:7" ht="15">
      <c r="A96" s="265" t="s">
        <v>641</v>
      </c>
      <c r="B96" s="264">
        <v>2182945256</v>
      </c>
      <c r="C96" s="264">
        <v>-7828249.81</v>
      </c>
      <c r="D96" s="264">
        <v>2175117006.19</v>
      </c>
      <c r="E96" s="264">
        <v>213835584.51</v>
      </c>
      <c r="F96" s="264">
        <v>213834784.5</v>
      </c>
      <c r="G96" s="248">
        <v>1961281421.68</v>
      </c>
    </row>
    <row r="97" spans="1:7" ht="15">
      <c r="A97" s="265" t="s">
        <v>642</v>
      </c>
      <c r="B97" s="264">
        <v>2391592</v>
      </c>
      <c r="C97" s="264">
        <v>0</v>
      </c>
      <c r="D97" s="264">
        <v>2391592</v>
      </c>
      <c r="E97" s="264">
        <v>0</v>
      </c>
      <c r="F97" s="264">
        <v>0</v>
      </c>
      <c r="G97" s="248">
        <v>2391592</v>
      </c>
    </row>
    <row r="98" spans="1:7" ht="15">
      <c r="A98" s="265" t="s">
        <v>643</v>
      </c>
      <c r="B98" s="264">
        <v>2249692</v>
      </c>
      <c r="C98" s="264">
        <v>0</v>
      </c>
      <c r="D98" s="264">
        <v>2249692</v>
      </c>
      <c r="E98" s="264">
        <v>0</v>
      </c>
      <c r="F98" s="264">
        <v>0</v>
      </c>
      <c r="G98" s="248">
        <v>2249692</v>
      </c>
    </row>
    <row r="99" spans="1:7" ht="18">
      <c r="A99" s="265" t="s">
        <v>644</v>
      </c>
      <c r="B99" s="264">
        <v>2195583</v>
      </c>
      <c r="C99" s="264">
        <v>0</v>
      </c>
      <c r="D99" s="264">
        <v>2195583</v>
      </c>
      <c r="E99" s="264">
        <v>0</v>
      </c>
      <c r="F99" s="264">
        <v>0</v>
      </c>
      <c r="G99" s="248">
        <v>2195583</v>
      </c>
    </row>
    <row r="100" spans="1:7" ht="15">
      <c r="A100" s="265" t="s">
        <v>645</v>
      </c>
      <c r="B100" s="264">
        <v>2375145</v>
      </c>
      <c r="C100" s="264">
        <v>0</v>
      </c>
      <c r="D100" s="264">
        <v>2375145</v>
      </c>
      <c r="E100" s="264">
        <v>0</v>
      </c>
      <c r="F100" s="264">
        <v>0</v>
      </c>
      <c r="G100" s="248">
        <v>2375145</v>
      </c>
    </row>
    <row r="101" spans="1:7" ht="15">
      <c r="A101" s="265" t="s">
        <v>646</v>
      </c>
      <c r="B101" s="264">
        <v>2380208</v>
      </c>
      <c r="C101" s="264">
        <v>0</v>
      </c>
      <c r="D101" s="264">
        <v>2380208</v>
      </c>
      <c r="E101" s="264">
        <v>0</v>
      </c>
      <c r="F101" s="264">
        <v>0</v>
      </c>
      <c r="G101" s="248">
        <v>2380208</v>
      </c>
    </row>
    <row r="102" spans="1:7" ht="15">
      <c r="A102" s="265" t="s">
        <v>647</v>
      </c>
      <c r="B102" s="264">
        <v>2357583</v>
      </c>
      <c r="C102" s="264">
        <v>0</v>
      </c>
      <c r="D102" s="264">
        <v>2357583</v>
      </c>
      <c r="E102" s="264">
        <v>0</v>
      </c>
      <c r="F102" s="264">
        <v>0</v>
      </c>
      <c r="G102" s="248">
        <v>2357583</v>
      </c>
    </row>
    <row r="103" spans="1:7" ht="15">
      <c r="A103" s="265" t="s">
        <v>648</v>
      </c>
      <c r="B103" s="264">
        <v>14811353</v>
      </c>
      <c r="C103" s="264">
        <v>0</v>
      </c>
      <c r="D103" s="264">
        <v>14811353</v>
      </c>
      <c r="E103" s="264">
        <v>17228.2</v>
      </c>
      <c r="F103" s="264">
        <v>17228.2</v>
      </c>
      <c r="G103" s="248">
        <v>14794124.8</v>
      </c>
    </row>
    <row r="104" spans="1:7" ht="15">
      <c r="A104" s="265" t="s">
        <v>649</v>
      </c>
      <c r="B104" s="264">
        <v>661447984</v>
      </c>
      <c r="C104" s="264">
        <v>7677490.46</v>
      </c>
      <c r="D104" s="264">
        <v>669125474.46</v>
      </c>
      <c r="E104" s="264">
        <v>71214079.01</v>
      </c>
      <c r="F104" s="264">
        <v>71214079.01</v>
      </c>
      <c r="G104" s="248">
        <v>597911395.45</v>
      </c>
    </row>
    <row r="105" spans="1:7" ht="15">
      <c r="A105" s="265" t="s">
        <v>650</v>
      </c>
      <c r="B105" s="264">
        <v>667376083</v>
      </c>
      <c r="C105" s="264">
        <v>8156999.75</v>
      </c>
      <c r="D105" s="264">
        <v>675533082.75</v>
      </c>
      <c r="E105" s="264">
        <v>72384845.93</v>
      </c>
      <c r="F105" s="264">
        <v>72384845.93</v>
      </c>
      <c r="G105" s="248">
        <v>603148236.8199999</v>
      </c>
    </row>
    <row r="106" spans="1:7" ht="15">
      <c r="A106" s="265" t="s">
        <v>651</v>
      </c>
      <c r="B106" s="264">
        <v>340684152</v>
      </c>
      <c r="C106" s="264">
        <v>3866553.43</v>
      </c>
      <c r="D106" s="264">
        <v>344550705.43</v>
      </c>
      <c r="E106" s="264">
        <v>36776494.16</v>
      </c>
      <c r="F106" s="264">
        <v>36776494.16</v>
      </c>
      <c r="G106" s="248">
        <v>307774211.27</v>
      </c>
    </row>
    <row r="107" spans="1:7" ht="15">
      <c r="A107" s="265" t="s">
        <v>652</v>
      </c>
      <c r="B107" s="264">
        <v>47478793</v>
      </c>
      <c r="C107" s="264">
        <v>415127.5</v>
      </c>
      <c r="D107" s="264">
        <v>47893920.5</v>
      </c>
      <c r="E107" s="264">
        <v>4825510.45</v>
      </c>
      <c r="F107" s="264">
        <v>4825510.45</v>
      </c>
      <c r="G107" s="248">
        <v>43068410.05</v>
      </c>
    </row>
    <row r="108" spans="1:7" ht="15">
      <c r="A108" s="265" t="s">
        <v>653</v>
      </c>
      <c r="B108" s="264">
        <v>9462146</v>
      </c>
      <c r="C108" s="264">
        <v>136050.03</v>
      </c>
      <c r="D108" s="264">
        <v>9598196.03</v>
      </c>
      <c r="E108" s="264">
        <v>1703134.17</v>
      </c>
      <c r="F108" s="264">
        <v>1703134.17</v>
      </c>
      <c r="G108" s="248">
        <v>7895061.859999999</v>
      </c>
    </row>
    <row r="109" spans="1:7" ht="15">
      <c r="A109" s="265" t="s">
        <v>654</v>
      </c>
      <c r="B109" s="264">
        <v>27192919</v>
      </c>
      <c r="C109" s="264">
        <v>323417.39</v>
      </c>
      <c r="D109" s="264">
        <v>27516336.39</v>
      </c>
      <c r="E109" s="264">
        <v>3071072.48</v>
      </c>
      <c r="F109" s="264">
        <v>3071072.48</v>
      </c>
      <c r="G109" s="248">
        <v>24445263.91</v>
      </c>
    </row>
    <row r="110" spans="1:7" ht="15">
      <c r="A110" s="265" t="s">
        <v>655</v>
      </c>
      <c r="B110" s="264">
        <v>320059826</v>
      </c>
      <c r="C110" s="264">
        <v>4008957.35</v>
      </c>
      <c r="D110" s="264">
        <v>324068783.35</v>
      </c>
      <c r="E110" s="264">
        <v>36085569.69</v>
      </c>
      <c r="F110" s="264">
        <v>36085569.69</v>
      </c>
      <c r="G110" s="248">
        <v>287983213.66</v>
      </c>
    </row>
    <row r="111" spans="1:7" ht="15">
      <c r="A111" s="265" t="s">
        <v>656</v>
      </c>
      <c r="B111" s="264">
        <v>14685</v>
      </c>
      <c r="C111" s="264">
        <v>0</v>
      </c>
      <c r="D111" s="264">
        <v>14685</v>
      </c>
      <c r="E111" s="264">
        <v>3655.33</v>
      </c>
      <c r="F111" s="264">
        <v>3655.33</v>
      </c>
      <c r="G111" s="248">
        <v>11029.67</v>
      </c>
    </row>
    <row r="112" spans="1:7" ht="15">
      <c r="A112" s="265" t="s">
        <v>657</v>
      </c>
      <c r="B112" s="264">
        <v>107126157</v>
      </c>
      <c r="C112" s="264">
        <v>-26622768.96</v>
      </c>
      <c r="D112" s="264">
        <v>80503388.03999999</v>
      </c>
      <c r="E112" s="264">
        <v>10048985.57</v>
      </c>
      <c r="F112" s="264">
        <v>10048645.57</v>
      </c>
      <c r="G112" s="248">
        <v>70454402.47</v>
      </c>
    </row>
    <row r="113" spans="1:7" ht="15">
      <c r="A113" s="265" t="s">
        <v>666</v>
      </c>
      <c r="B113" s="264">
        <v>12623</v>
      </c>
      <c r="C113" s="264">
        <v>0</v>
      </c>
      <c r="D113" s="264">
        <v>12623</v>
      </c>
      <c r="E113" s="264">
        <v>2394.06</v>
      </c>
      <c r="F113" s="264">
        <v>2394.06</v>
      </c>
      <c r="G113" s="248">
        <v>10228.94</v>
      </c>
    </row>
    <row r="114" spans="1:7" ht="15">
      <c r="A114" s="265" t="s">
        <v>667</v>
      </c>
      <c r="B114" s="264">
        <v>18787</v>
      </c>
      <c r="C114" s="264">
        <v>0</v>
      </c>
      <c r="D114" s="264">
        <v>18787</v>
      </c>
      <c r="E114" s="264">
        <v>4585.27</v>
      </c>
      <c r="F114" s="264">
        <v>4585.27</v>
      </c>
      <c r="G114" s="248">
        <v>14201.73</v>
      </c>
    </row>
    <row r="115" spans="1:7" ht="15">
      <c r="A115" s="265" t="s">
        <v>658</v>
      </c>
      <c r="B115" s="264">
        <v>22448088</v>
      </c>
      <c r="C115" s="264">
        <v>13540.33</v>
      </c>
      <c r="D115" s="264">
        <v>22461628.33</v>
      </c>
      <c r="E115" s="264">
        <v>70694.7</v>
      </c>
      <c r="F115" s="264">
        <v>70694.7</v>
      </c>
      <c r="G115" s="248">
        <v>22390933.63</v>
      </c>
    </row>
    <row r="116" spans="1:7" ht="15">
      <c r="A116" s="265" t="s">
        <v>668</v>
      </c>
      <c r="B116" s="264">
        <v>130230</v>
      </c>
      <c r="C116" s="264">
        <v>281.59</v>
      </c>
      <c r="D116" s="264">
        <v>130511.59</v>
      </c>
      <c r="E116" s="264">
        <v>45526.88</v>
      </c>
      <c r="F116" s="264">
        <v>45526.88</v>
      </c>
      <c r="G116" s="248">
        <v>84984.70999999999</v>
      </c>
    </row>
    <row r="117" spans="1:7" ht="15">
      <c r="A117" s="265" t="s">
        <v>669</v>
      </c>
      <c r="B117" s="264">
        <v>0</v>
      </c>
      <c r="C117" s="264">
        <v>235049419.21</v>
      </c>
      <c r="D117" s="264">
        <v>235049419.21</v>
      </c>
      <c r="E117" s="264">
        <v>38998169.64</v>
      </c>
      <c r="F117" s="264">
        <v>38972607.2</v>
      </c>
      <c r="G117" s="248">
        <v>196051249.57</v>
      </c>
    </row>
    <row r="118" spans="1:7" ht="15">
      <c r="A118" s="265"/>
      <c r="B118" s="264"/>
      <c r="C118" s="264"/>
      <c r="D118" s="264"/>
      <c r="E118" s="264"/>
      <c r="F118" s="264"/>
      <c r="G118" s="248"/>
    </row>
    <row r="119" spans="1:7" ht="15">
      <c r="A119" s="260" t="s">
        <v>386</v>
      </c>
      <c r="B119" s="268">
        <v>5484178285</v>
      </c>
      <c r="C119" s="268">
        <v>236932625.66</v>
      </c>
      <c r="D119" s="268">
        <v>5721110910.660001</v>
      </c>
      <c r="E119" s="268">
        <f>593331508.13-1</f>
        <v>593331507.13</v>
      </c>
      <c r="F119" s="268">
        <v>590647223.59</v>
      </c>
      <c r="G119" s="268">
        <f>5127779402.53+1</f>
        <v>5127779403.53</v>
      </c>
    </row>
    <row r="120" spans="1:7" ht="15.75" thickBot="1">
      <c r="A120" s="269"/>
      <c r="B120" s="270"/>
      <c r="C120" s="270"/>
      <c r="D120" s="270"/>
      <c r="E120" s="270"/>
      <c r="F120" s="270"/>
      <c r="G120" s="270"/>
    </row>
  </sheetData>
  <sheetProtection/>
  <mergeCells count="9">
    <mergeCell ref="G8:G9"/>
    <mergeCell ref="A8:A9"/>
    <mergeCell ref="B8:F8"/>
    <mergeCell ref="A1:G1"/>
    <mergeCell ref="A3:G3"/>
    <mergeCell ref="A4:G4"/>
    <mergeCell ref="A5:G5"/>
    <mergeCell ref="A6:G6"/>
    <mergeCell ref="A7:G7"/>
  </mergeCells>
  <printOptions horizontalCentered="1"/>
  <pageMargins left="0.3937007874015748" right="0.5118110236220472" top="0.5511811023622047" bottom="0.5511811023622047" header="0.31496062992125984" footer="0.31496062992125984"/>
  <pageSetup fitToHeight="1" fitToWidth="1" horizontalDpi="600" verticalDpi="600" orientation="portrait" scale="3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view="pageBreakPreview" zoomScale="120" zoomScaleNormal="85" zoomScaleSheetLayoutView="120" zoomScalePageLayoutView="0" workbookViewId="0" topLeftCell="A1">
      <pane ySplit="9" topLeftCell="A73" activePane="bottomLeft" state="frozen"/>
      <selection pane="topLeft" activeCell="E16" sqref="E16"/>
      <selection pane="bottomLeft" activeCell="E16" sqref="E16"/>
    </sheetView>
  </sheetViews>
  <sheetFormatPr defaultColWidth="11.421875" defaultRowHeight="15"/>
  <cols>
    <col min="1" max="1" width="4.57421875" style="0" customWidth="1"/>
    <col min="2" max="2" width="40.57421875" style="0" customWidth="1"/>
    <col min="3" max="3" width="19.28125" style="0" bestFit="1" customWidth="1"/>
    <col min="4" max="4" width="17.57421875" style="0" bestFit="1" customWidth="1"/>
    <col min="5" max="8" width="19.28125" style="0" bestFit="1" customWidth="1"/>
    <col min="9" max="14" width="17.57421875" style="0" bestFit="1" customWidth="1"/>
    <col min="15" max="16" width="11.57421875" style="0" bestFit="1" customWidth="1"/>
  </cols>
  <sheetData>
    <row r="1" spans="1:8" ht="33" customHeight="1">
      <c r="A1" s="364" t="s">
        <v>389</v>
      </c>
      <c r="B1" s="364"/>
      <c r="C1" s="364"/>
      <c r="D1" s="364"/>
      <c r="E1" s="364"/>
      <c r="F1" s="364"/>
      <c r="G1" s="364"/>
      <c r="H1" s="364"/>
    </row>
    <row r="2" ht="8.25" customHeight="1" thickBot="1"/>
    <row r="3" spans="1:8" ht="15">
      <c r="A3" s="271" t="s">
        <v>441</v>
      </c>
      <c r="B3" s="272"/>
      <c r="C3" s="272"/>
      <c r="D3" s="272"/>
      <c r="E3" s="272"/>
      <c r="F3" s="272"/>
      <c r="G3" s="272"/>
      <c r="H3" s="389"/>
    </row>
    <row r="4" spans="1:8" ht="15">
      <c r="A4" s="326" t="s">
        <v>304</v>
      </c>
      <c r="B4" s="327"/>
      <c r="C4" s="327"/>
      <c r="D4" s="327"/>
      <c r="E4" s="327"/>
      <c r="F4" s="327"/>
      <c r="G4" s="327"/>
      <c r="H4" s="385"/>
    </row>
    <row r="5" spans="1:8" ht="15">
      <c r="A5" s="326" t="s">
        <v>390</v>
      </c>
      <c r="B5" s="327"/>
      <c r="C5" s="327"/>
      <c r="D5" s="327"/>
      <c r="E5" s="327"/>
      <c r="F5" s="327"/>
      <c r="G5" s="327"/>
      <c r="H5" s="385"/>
    </row>
    <row r="6" spans="1:8" ht="15">
      <c r="A6" s="326" t="str">
        <f>+6b!A6:G6</f>
        <v>Del 1 de Enero al 31 de Marzo de 2018</v>
      </c>
      <c r="B6" s="327"/>
      <c r="C6" s="327"/>
      <c r="D6" s="327"/>
      <c r="E6" s="327"/>
      <c r="F6" s="327"/>
      <c r="G6" s="327"/>
      <c r="H6" s="385"/>
    </row>
    <row r="7" spans="1:8" ht="15.75" thickBot="1">
      <c r="A7" s="329" t="s">
        <v>1</v>
      </c>
      <c r="B7" s="330"/>
      <c r="C7" s="330"/>
      <c r="D7" s="330"/>
      <c r="E7" s="330"/>
      <c r="F7" s="330"/>
      <c r="G7" s="330"/>
      <c r="H7" s="386"/>
    </row>
    <row r="8" spans="1:8" ht="15.75" thickBot="1">
      <c r="A8" s="271" t="s">
        <v>2</v>
      </c>
      <c r="B8" s="273"/>
      <c r="C8" s="310" t="s">
        <v>307</v>
      </c>
      <c r="D8" s="311"/>
      <c r="E8" s="311"/>
      <c r="F8" s="311"/>
      <c r="G8" s="312"/>
      <c r="H8" s="323" t="s">
        <v>308</v>
      </c>
    </row>
    <row r="9" spans="1:8" ht="17.25" thickBot="1">
      <c r="A9" s="329"/>
      <c r="B9" s="331"/>
      <c r="C9" s="236" t="s">
        <v>191</v>
      </c>
      <c r="D9" s="236" t="s">
        <v>309</v>
      </c>
      <c r="E9" s="236" t="s">
        <v>310</v>
      </c>
      <c r="F9" s="236" t="s">
        <v>192</v>
      </c>
      <c r="G9" s="236" t="s">
        <v>210</v>
      </c>
      <c r="H9" s="324"/>
    </row>
    <row r="10" spans="1:8" ht="13.5" customHeight="1">
      <c r="A10" s="390"/>
      <c r="B10" s="391"/>
      <c r="C10" s="252"/>
      <c r="D10" s="252"/>
      <c r="E10" s="252"/>
      <c r="F10" s="252"/>
      <c r="G10" s="252"/>
      <c r="H10" s="252"/>
    </row>
    <row r="11" spans="1:9" ht="13.5" customHeight="1">
      <c r="A11" s="392" t="s">
        <v>391</v>
      </c>
      <c r="B11" s="393"/>
      <c r="C11" s="253">
        <f>C12+C22+C31+C42</f>
        <v>134221000</v>
      </c>
      <c r="D11" s="253">
        <f>D12+D22+D31+D42</f>
        <v>1883206.45</v>
      </c>
      <c r="E11" s="253">
        <f>E12+E22+E31+E42</f>
        <v>136104206.45</v>
      </c>
      <c r="F11" s="253">
        <f>F12+F22+F31+F42-1</f>
        <v>9440688.43</v>
      </c>
      <c r="G11" s="253">
        <f>G12+G22+G31+G42</f>
        <v>9320164.42</v>
      </c>
      <c r="H11" s="253">
        <f>H12+H22+H31+H42+1</f>
        <v>126663518.01999998</v>
      </c>
      <c r="I11" s="77"/>
    </row>
    <row r="12" spans="1:8" ht="13.5" customHeight="1">
      <c r="A12" s="387" t="s">
        <v>392</v>
      </c>
      <c r="B12" s="388"/>
      <c r="C12" s="253">
        <f>SUM(C13:C20)</f>
        <v>0</v>
      </c>
      <c r="D12" s="253">
        <f>SUM(D13:D20)</f>
        <v>0</v>
      </c>
      <c r="E12" s="253">
        <f>SUM(E13:E20)</f>
        <v>0</v>
      </c>
      <c r="F12" s="253">
        <f>SUM(F13:F20)</f>
        <v>0</v>
      </c>
      <c r="G12" s="253">
        <f>SUM(G13:G20)</f>
        <v>0</v>
      </c>
      <c r="H12" s="253">
        <f>E12-F12</f>
        <v>0</v>
      </c>
    </row>
    <row r="13" spans="1:8" ht="13.5" customHeight="1">
      <c r="A13" s="88"/>
      <c r="B13" s="52" t="s">
        <v>393</v>
      </c>
      <c r="C13" s="254"/>
      <c r="D13" s="254"/>
      <c r="E13" s="254">
        <f>C13+D13</f>
        <v>0</v>
      </c>
      <c r="F13" s="254"/>
      <c r="G13" s="254"/>
      <c r="H13" s="254">
        <f aca="true" t="shared" si="0" ref="H13:H20">E13-F13</f>
        <v>0</v>
      </c>
    </row>
    <row r="14" spans="1:8" ht="13.5" customHeight="1">
      <c r="A14" s="88"/>
      <c r="B14" s="52" t="s">
        <v>394</v>
      </c>
      <c r="C14" s="254"/>
      <c r="D14" s="254"/>
      <c r="E14" s="254">
        <f aca="true" t="shared" si="1" ref="E14:E20">C14+D14</f>
        <v>0</v>
      </c>
      <c r="F14" s="254"/>
      <c r="G14" s="254"/>
      <c r="H14" s="254">
        <f t="shared" si="0"/>
        <v>0</v>
      </c>
    </row>
    <row r="15" spans="1:8" ht="13.5" customHeight="1">
      <c r="A15" s="88"/>
      <c r="B15" s="52" t="s">
        <v>395</v>
      </c>
      <c r="C15" s="254"/>
      <c r="D15" s="254"/>
      <c r="E15" s="254">
        <f t="shared" si="1"/>
        <v>0</v>
      </c>
      <c r="F15" s="254"/>
      <c r="G15" s="254"/>
      <c r="H15" s="254">
        <f t="shared" si="0"/>
        <v>0</v>
      </c>
    </row>
    <row r="16" spans="1:8" ht="13.5" customHeight="1">
      <c r="A16" s="88"/>
      <c r="B16" s="52" t="s">
        <v>396</v>
      </c>
      <c r="C16" s="254"/>
      <c r="D16" s="254"/>
      <c r="E16" s="254">
        <f t="shared" si="1"/>
        <v>0</v>
      </c>
      <c r="F16" s="254"/>
      <c r="G16" s="254"/>
      <c r="H16" s="254">
        <f t="shared" si="0"/>
        <v>0</v>
      </c>
    </row>
    <row r="17" spans="1:8" ht="13.5" customHeight="1">
      <c r="A17" s="88"/>
      <c r="B17" s="52" t="s">
        <v>397</v>
      </c>
      <c r="C17" s="254"/>
      <c r="D17" s="254"/>
      <c r="E17" s="254">
        <f t="shared" si="1"/>
        <v>0</v>
      </c>
      <c r="F17" s="254"/>
      <c r="G17" s="254"/>
      <c r="H17" s="254">
        <f t="shared" si="0"/>
        <v>0</v>
      </c>
    </row>
    <row r="18" spans="1:8" ht="13.5" customHeight="1">
      <c r="A18" s="88"/>
      <c r="B18" s="52" t="s">
        <v>398</v>
      </c>
      <c r="C18" s="254"/>
      <c r="D18" s="254"/>
      <c r="E18" s="254">
        <f t="shared" si="1"/>
        <v>0</v>
      </c>
      <c r="F18" s="254"/>
      <c r="G18" s="254"/>
      <c r="H18" s="254">
        <f t="shared" si="0"/>
        <v>0</v>
      </c>
    </row>
    <row r="19" spans="1:8" ht="13.5" customHeight="1">
      <c r="A19" s="88"/>
      <c r="B19" s="52" t="s">
        <v>399</v>
      </c>
      <c r="C19" s="254"/>
      <c r="D19" s="254"/>
      <c r="E19" s="254">
        <f t="shared" si="1"/>
        <v>0</v>
      </c>
      <c r="F19" s="254"/>
      <c r="G19" s="254"/>
      <c r="H19" s="254">
        <f t="shared" si="0"/>
        <v>0</v>
      </c>
    </row>
    <row r="20" spans="1:8" ht="13.5" customHeight="1">
      <c r="A20" s="88"/>
      <c r="B20" s="52" t="s">
        <v>400</v>
      </c>
      <c r="C20" s="254"/>
      <c r="D20" s="254"/>
      <c r="E20" s="254">
        <f t="shared" si="1"/>
        <v>0</v>
      </c>
      <c r="F20" s="254"/>
      <c r="G20" s="254"/>
      <c r="H20" s="254">
        <f t="shared" si="0"/>
        <v>0</v>
      </c>
    </row>
    <row r="21" spans="1:8" ht="13.5" customHeight="1">
      <c r="A21" s="88"/>
      <c r="B21" s="52"/>
      <c r="C21" s="254"/>
      <c r="D21" s="254"/>
      <c r="E21" s="254"/>
      <c r="F21" s="254"/>
      <c r="G21" s="254"/>
      <c r="H21" s="254"/>
    </row>
    <row r="22" spans="1:8" ht="13.5" customHeight="1">
      <c r="A22" s="387" t="s">
        <v>401</v>
      </c>
      <c r="B22" s="388"/>
      <c r="C22" s="253">
        <f>SUM(C23:C29)</f>
        <v>134221000</v>
      </c>
      <c r="D22" s="253">
        <f>SUM(D23:D29)</f>
        <v>1883206.45</v>
      </c>
      <c r="E22" s="253">
        <f>SUM(E23:E29)</f>
        <v>136104206.45</v>
      </c>
      <c r="F22" s="253">
        <f>SUM(F23:F29)</f>
        <v>9440689.43</v>
      </c>
      <c r="G22" s="253">
        <f>SUM(G23:G29)</f>
        <v>9320164.42</v>
      </c>
      <c r="H22" s="253">
        <f aca="true" t="shared" si="2" ref="H22:H29">E22-F22</f>
        <v>126663517.01999998</v>
      </c>
    </row>
    <row r="23" spans="1:8" ht="13.5" customHeight="1">
      <c r="A23" s="88"/>
      <c r="B23" s="52" t="s">
        <v>402</v>
      </c>
      <c r="C23" s="254"/>
      <c r="D23" s="254"/>
      <c r="E23" s="254">
        <f>C23+D23</f>
        <v>0</v>
      </c>
      <c r="F23" s="254"/>
      <c r="G23" s="254"/>
      <c r="H23" s="254">
        <f t="shared" si="2"/>
        <v>0</v>
      </c>
    </row>
    <row r="24" spans="1:8" ht="13.5" customHeight="1">
      <c r="A24" s="88"/>
      <c r="B24" s="52" t="s">
        <v>403</v>
      </c>
      <c r="C24" s="254"/>
      <c r="D24" s="254"/>
      <c r="E24" s="254">
        <f aca="true" t="shared" si="3" ref="E24:E29">C24+D24</f>
        <v>0</v>
      </c>
      <c r="F24" s="254"/>
      <c r="G24" s="254"/>
      <c r="H24" s="254">
        <f t="shared" si="2"/>
        <v>0</v>
      </c>
    </row>
    <row r="25" spans="1:8" ht="13.5" customHeight="1">
      <c r="A25" s="88"/>
      <c r="B25" s="52" t="s">
        <v>404</v>
      </c>
      <c r="C25" s="254"/>
      <c r="D25" s="254"/>
      <c r="E25" s="254">
        <f t="shared" si="3"/>
        <v>0</v>
      </c>
      <c r="F25" s="254"/>
      <c r="G25" s="254"/>
      <c r="H25" s="254">
        <f t="shared" si="2"/>
        <v>0</v>
      </c>
    </row>
    <row r="26" spans="1:8" ht="13.5" customHeight="1">
      <c r="A26" s="88"/>
      <c r="B26" s="52" t="s">
        <v>405</v>
      </c>
      <c r="C26" s="254"/>
      <c r="D26" s="254"/>
      <c r="E26" s="254">
        <f t="shared" si="3"/>
        <v>0</v>
      </c>
      <c r="F26" s="254"/>
      <c r="G26" s="254"/>
      <c r="H26" s="254">
        <f t="shared" si="2"/>
        <v>0</v>
      </c>
    </row>
    <row r="27" spans="1:8" ht="13.5" customHeight="1">
      <c r="A27" s="88"/>
      <c r="B27" s="82" t="s">
        <v>406</v>
      </c>
      <c r="C27" s="254">
        <v>134221000</v>
      </c>
      <c r="D27" s="254">
        <v>1883206.45</v>
      </c>
      <c r="E27" s="254">
        <f t="shared" si="3"/>
        <v>136104206.45</v>
      </c>
      <c r="F27" s="254">
        <v>9440689.43</v>
      </c>
      <c r="G27" s="254">
        <v>9320164.42</v>
      </c>
      <c r="H27" s="254">
        <f t="shared" si="2"/>
        <v>126663517.01999998</v>
      </c>
    </row>
    <row r="28" spans="1:8" ht="13.5" customHeight="1">
      <c r="A28" s="88"/>
      <c r="B28" s="52" t="s">
        <v>407</v>
      </c>
      <c r="C28" s="254"/>
      <c r="D28" s="254"/>
      <c r="E28" s="254">
        <f t="shared" si="3"/>
        <v>0</v>
      </c>
      <c r="F28" s="254"/>
      <c r="G28" s="254"/>
      <c r="H28" s="254">
        <f t="shared" si="2"/>
        <v>0</v>
      </c>
    </row>
    <row r="29" spans="1:8" ht="13.5" customHeight="1">
      <c r="A29" s="88"/>
      <c r="B29" s="52" t="s">
        <v>408</v>
      </c>
      <c r="C29" s="254"/>
      <c r="D29" s="254"/>
      <c r="E29" s="254">
        <f t="shared" si="3"/>
        <v>0</v>
      </c>
      <c r="F29" s="254"/>
      <c r="G29" s="254"/>
      <c r="H29" s="254">
        <f t="shared" si="2"/>
        <v>0</v>
      </c>
    </row>
    <row r="30" spans="1:8" ht="13.5" customHeight="1">
      <c r="A30" s="387" t="s">
        <v>409</v>
      </c>
      <c r="B30" s="388"/>
      <c r="C30" s="254"/>
      <c r="D30" s="254"/>
      <c r="E30" s="254"/>
      <c r="F30" s="254"/>
      <c r="G30" s="254"/>
      <c r="H30" s="254"/>
    </row>
    <row r="31" spans="1:8" ht="13.5" customHeight="1">
      <c r="A31" s="88"/>
      <c r="B31" s="52" t="s">
        <v>410</v>
      </c>
      <c r="C31" s="253">
        <f>SUM(C32:C40)</f>
        <v>0</v>
      </c>
      <c r="D31" s="253">
        <f>SUM(D32:D40)</f>
        <v>0</v>
      </c>
      <c r="E31" s="253">
        <f>SUM(E32:E40)</f>
        <v>0</v>
      </c>
      <c r="F31" s="253">
        <f>SUM(F32:F40)</f>
        <v>0</v>
      </c>
      <c r="G31" s="253">
        <f>SUM(G32:G40)</f>
        <v>0</v>
      </c>
      <c r="H31" s="253">
        <f aca="true" t="shared" si="4" ref="H31:H40">E31-F31</f>
        <v>0</v>
      </c>
    </row>
    <row r="32" spans="1:8" ht="13.5" customHeight="1">
      <c r="A32" s="88"/>
      <c r="B32" s="52" t="s">
        <v>411</v>
      </c>
      <c r="C32" s="254"/>
      <c r="D32" s="254"/>
      <c r="E32" s="254">
        <f>C32+D32</f>
        <v>0</v>
      </c>
      <c r="F32" s="254"/>
      <c r="G32" s="254"/>
      <c r="H32" s="254">
        <f t="shared" si="4"/>
        <v>0</v>
      </c>
    </row>
    <row r="33" spans="1:8" ht="13.5" customHeight="1">
      <c r="A33" s="88"/>
      <c r="B33" s="52" t="s">
        <v>412</v>
      </c>
      <c r="C33" s="254"/>
      <c r="D33" s="254"/>
      <c r="E33" s="254">
        <f aca="true" t="shared" si="5" ref="E33:E40">C33+D33</f>
        <v>0</v>
      </c>
      <c r="F33" s="254"/>
      <c r="G33" s="254"/>
      <c r="H33" s="254">
        <f t="shared" si="4"/>
        <v>0</v>
      </c>
    </row>
    <row r="34" spans="1:8" ht="13.5" customHeight="1">
      <c r="A34" s="88"/>
      <c r="B34" s="52" t="s">
        <v>413</v>
      </c>
      <c r="C34" s="254"/>
      <c r="D34" s="254"/>
      <c r="E34" s="254">
        <f t="shared" si="5"/>
        <v>0</v>
      </c>
      <c r="F34" s="254"/>
      <c r="G34" s="254"/>
      <c r="H34" s="254">
        <f t="shared" si="4"/>
        <v>0</v>
      </c>
    </row>
    <row r="35" spans="1:8" ht="13.5" customHeight="1">
      <c r="A35" s="88"/>
      <c r="B35" s="52" t="s">
        <v>414</v>
      </c>
      <c r="C35" s="254"/>
      <c r="D35" s="254"/>
      <c r="E35" s="254">
        <f t="shared" si="5"/>
        <v>0</v>
      </c>
      <c r="F35" s="254"/>
      <c r="G35" s="254"/>
      <c r="H35" s="254">
        <f t="shared" si="4"/>
        <v>0</v>
      </c>
    </row>
    <row r="36" spans="1:8" ht="13.5" customHeight="1">
      <c r="A36" s="88"/>
      <c r="B36" s="52" t="s">
        <v>415</v>
      </c>
      <c r="C36" s="254"/>
      <c r="D36" s="254"/>
      <c r="E36" s="254">
        <f t="shared" si="5"/>
        <v>0</v>
      </c>
      <c r="F36" s="254"/>
      <c r="G36" s="254"/>
      <c r="H36" s="254">
        <f t="shared" si="4"/>
        <v>0</v>
      </c>
    </row>
    <row r="37" spans="1:8" ht="13.5" customHeight="1">
      <c r="A37" s="88"/>
      <c r="B37" s="52" t="s">
        <v>416</v>
      </c>
      <c r="C37" s="254"/>
      <c r="D37" s="254"/>
      <c r="E37" s="254">
        <f t="shared" si="5"/>
        <v>0</v>
      </c>
      <c r="F37" s="254"/>
      <c r="G37" s="254"/>
      <c r="H37" s="254">
        <f t="shared" si="4"/>
        <v>0</v>
      </c>
    </row>
    <row r="38" spans="1:8" ht="13.5" customHeight="1">
      <c r="A38" s="88"/>
      <c r="B38" s="52" t="s">
        <v>417</v>
      </c>
      <c r="C38" s="254"/>
      <c r="D38" s="254"/>
      <c r="E38" s="254">
        <f t="shared" si="5"/>
        <v>0</v>
      </c>
      <c r="F38" s="254"/>
      <c r="G38" s="254"/>
      <c r="H38" s="254">
        <f t="shared" si="4"/>
        <v>0</v>
      </c>
    </row>
    <row r="39" spans="1:8" ht="13.5" customHeight="1">
      <c r="A39" s="88"/>
      <c r="B39" s="52" t="s">
        <v>418</v>
      </c>
      <c r="C39" s="254"/>
      <c r="D39" s="254"/>
      <c r="E39" s="254">
        <f t="shared" si="5"/>
        <v>0</v>
      </c>
      <c r="F39" s="254"/>
      <c r="G39" s="254"/>
      <c r="H39" s="254">
        <f t="shared" si="4"/>
        <v>0</v>
      </c>
    </row>
    <row r="40" spans="1:8" ht="13.5" customHeight="1">
      <c r="A40" s="88"/>
      <c r="B40" s="52"/>
      <c r="C40" s="254"/>
      <c r="D40" s="254"/>
      <c r="E40" s="254">
        <f t="shared" si="5"/>
        <v>0</v>
      </c>
      <c r="F40" s="254"/>
      <c r="G40" s="254"/>
      <c r="H40" s="254">
        <f t="shared" si="4"/>
        <v>0</v>
      </c>
    </row>
    <row r="41" spans="1:8" ht="13.5" customHeight="1">
      <c r="A41" s="387" t="s">
        <v>419</v>
      </c>
      <c r="B41" s="388"/>
      <c r="C41" s="254"/>
      <c r="D41" s="254"/>
      <c r="E41" s="254"/>
      <c r="F41" s="254"/>
      <c r="G41" s="254"/>
      <c r="H41" s="254"/>
    </row>
    <row r="42" spans="1:8" ht="13.5" customHeight="1">
      <c r="A42" s="88"/>
      <c r="B42" s="52" t="s">
        <v>420</v>
      </c>
      <c r="C42" s="253">
        <f>SUM(C43:C46)</f>
        <v>0</v>
      </c>
      <c r="D42" s="253">
        <f>SUM(D43:D46)</f>
        <v>0</v>
      </c>
      <c r="E42" s="253">
        <f>SUM(E43:E46)</f>
        <v>0</v>
      </c>
      <c r="F42" s="253">
        <f>SUM(F43:F46)</f>
        <v>0</v>
      </c>
      <c r="G42" s="253">
        <f>SUM(G43:G46)</f>
        <v>0</v>
      </c>
      <c r="H42" s="253">
        <f>E42-F42</f>
        <v>0</v>
      </c>
    </row>
    <row r="43" spans="1:8" ht="13.5" customHeight="1">
      <c r="A43" s="88"/>
      <c r="B43" s="54" t="s">
        <v>421</v>
      </c>
      <c r="C43" s="254"/>
      <c r="D43" s="254"/>
      <c r="E43" s="254">
        <f>C43+D43</f>
        <v>0</v>
      </c>
      <c r="F43" s="254"/>
      <c r="G43" s="254"/>
      <c r="H43" s="254">
        <f>E43-F43</f>
        <v>0</v>
      </c>
    </row>
    <row r="44" spans="1:8" ht="13.5" customHeight="1">
      <c r="A44" s="88"/>
      <c r="B44" s="52" t="s">
        <v>422</v>
      </c>
      <c r="C44" s="254"/>
      <c r="D44" s="254"/>
      <c r="E44" s="254">
        <f>C44+D44</f>
        <v>0</v>
      </c>
      <c r="F44" s="254"/>
      <c r="G44" s="254"/>
      <c r="H44" s="254">
        <f>E44-F44</f>
        <v>0</v>
      </c>
    </row>
    <row r="45" spans="1:8" ht="13.5" customHeight="1">
      <c r="A45" s="88"/>
      <c r="B45" s="52" t="s">
        <v>423</v>
      </c>
      <c r="C45" s="254"/>
      <c r="D45" s="254"/>
      <c r="E45" s="254">
        <f>C45+D45</f>
        <v>0</v>
      </c>
      <c r="F45" s="254"/>
      <c r="G45" s="254"/>
      <c r="H45" s="254">
        <f>E45-F45</f>
        <v>0</v>
      </c>
    </row>
    <row r="46" spans="1:8" ht="13.5" customHeight="1">
      <c r="A46" s="88"/>
      <c r="B46" s="52"/>
      <c r="C46" s="254"/>
      <c r="D46" s="254"/>
      <c r="E46" s="254">
        <f>C46+D46</f>
        <v>0</v>
      </c>
      <c r="F46" s="254"/>
      <c r="G46" s="254"/>
      <c r="H46" s="254">
        <f>E46-F46</f>
        <v>0</v>
      </c>
    </row>
    <row r="47" spans="1:13" ht="13.5" customHeight="1">
      <c r="A47" s="387" t="s">
        <v>424</v>
      </c>
      <c r="B47" s="388"/>
      <c r="C47" s="254"/>
      <c r="D47" s="254"/>
      <c r="E47" s="254"/>
      <c r="F47" s="254"/>
      <c r="G47" s="254"/>
      <c r="H47" s="254"/>
      <c r="I47" s="77">
        <f>+ROUND(C47,0)</f>
        <v>0</v>
      </c>
      <c r="J47" s="77">
        <f>+ROUND(D47,0)</f>
        <v>0</v>
      </c>
      <c r="K47" s="77">
        <f>+ROUND(E47,0)</f>
        <v>0</v>
      </c>
      <c r="L47" s="77">
        <f>+ROUND(F47,0)</f>
        <v>0</v>
      </c>
      <c r="M47" s="77">
        <f>+ROUND(G47,0)</f>
        <v>0</v>
      </c>
    </row>
    <row r="48" spans="1:8" ht="13.5" customHeight="1">
      <c r="A48" s="387" t="s">
        <v>392</v>
      </c>
      <c r="B48" s="388"/>
      <c r="C48" s="253">
        <f>C49+C59+C68+C79</f>
        <v>5349957285</v>
      </c>
      <c r="D48" s="253">
        <f>D49+D59+D68+D79</f>
        <v>235049419.21</v>
      </c>
      <c r="E48" s="253">
        <f>E49+E59+E68+E79</f>
        <v>5585006704.21</v>
      </c>
      <c r="F48" s="253">
        <f>F49+F59+F68+F79</f>
        <v>583890818.7</v>
      </c>
      <c r="G48" s="253">
        <f>G49+G59+G68+G79</f>
        <v>581327059.17</v>
      </c>
      <c r="H48" s="253">
        <f aca="true" t="shared" si="6" ref="H48:H83">E48-F48</f>
        <v>5001115885.51</v>
      </c>
    </row>
    <row r="49" spans="1:8" ht="13.5" customHeight="1">
      <c r="A49" s="88"/>
      <c r="B49" s="52" t="s">
        <v>393</v>
      </c>
      <c r="C49" s="253">
        <f>SUM(C50:C57)</f>
        <v>0</v>
      </c>
      <c r="D49" s="253">
        <f>SUM(D50:D57)</f>
        <v>0</v>
      </c>
      <c r="E49" s="253">
        <f>SUM(E50:E57)</f>
        <v>0</v>
      </c>
      <c r="F49" s="253">
        <f>SUM(F50:F57)</f>
        <v>0</v>
      </c>
      <c r="G49" s="253">
        <f>SUM(G50:G57)</f>
        <v>0</v>
      </c>
      <c r="H49" s="253">
        <f t="shared" si="6"/>
        <v>0</v>
      </c>
    </row>
    <row r="50" spans="1:8" ht="13.5" customHeight="1">
      <c r="A50" s="88"/>
      <c r="B50" s="52" t="s">
        <v>394</v>
      </c>
      <c r="C50" s="254"/>
      <c r="D50" s="254"/>
      <c r="E50" s="254">
        <f>C50+D50</f>
        <v>0</v>
      </c>
      <c r="F50" s="254"/>
      <c r="G50" s="254"/>
      <c r="H50" s="254">
        <f t="shared" si="6"/>
        <v>0</v>
      </c>
    </row>
    <row r="51" spans="1:8" ht="13.5" customHeight="1">
      <c r="A51" s="88"/>
      <c r="B51" s="52" t="s">
        <v>395</v>
      </c>
      <c r="C51" s="254"/>
      <c r="D51" s="254"/>
      <c r="E51" s="254">
        <f aca="true" t="shared" si="7" ref="E51:E57">C51+D51</f>
        <v>0</v>
      </c>
      <c r="F51" s="254"/>
      <c r="G51" s="254"/>
      <c r="H51" s="254">
        <f t="shared" si="6"/>
        <v>0</v>
      </c>
    </row>
    <row r="52" spans="1:8" ht="13.5" customHeight="1">
      <c r="A52" s="88"/>
      <c r="B52" s="52" t="s">
        <v>396</v>
      </c>
      <c r="C52" s="254"/>
      <c r="D52" s="254"/>
      <c r="E52" s="254">
        <f t="shared" si="7"/>
        <v>0</v>
      </c>
      <c r="F52" s="254"/>
      <c r="G52" s="254"/>
      <c r="H52" s="254">
        <f t="shared" si="6"/>
        <v>0</v>
      </c>
    </row>
    <row r="53" spans="1:8" ht="13.5" customHeight="1">
      <c r="A53" s="88"/>
      <c r="B53" s="52" t="s">
        <v>397</v>
      </c>
      <c r="C53" s="254"/>
      <c r="D53" s="254"/>
      <c r="E53" s="254">
        <f t="shared" si="7"/>
        <v>0</v>
      </c>
      <c r="F53" s="254"/>
      <c r="G53" s="254"/>
      <c r="H53" s="254">
        <f t="shared" si="6"/>
        <v>0</v>
      </c>
    </row>
    <row r="54" spans="1:8" ht="13.5" customHeight="1">
      <c r="A54" s="88"/>
      <c r="B54" s="52" t="s">
        <v>398</v>
      </c>
      <c r="C54" s="254"/>
      <c r="D54" s="254"/>
      <c r="E54" s="254">
        <f t="shared" si="7"/>
        <v>0</v>
      </c>
      <c r="F54" s="254"/>
      <c r="G54" s="254"/>
      <c r="H54" s="254">
        <f t="shared" si="6"/>
        <v>0</v>
      </c>
    </row>
    <row r="55" spans="1:8" ht="13.5" customHeight="1">
      <c r="A55" s="88"/>
      <c r="B55" s="52" t="s">
        <v>399</v>
      </c>
      <c r="C55" s="254"/>
      <c r="D55" s="254"/>
      <c r="E55" s="254">
        <f t="shared" si="7"/>
        <v>0</v>
      </c>
      <c r="F55" s="254"/>
      <c r="G55" s="254"/>
      <c r="H55" s="254">
        <f t="shared" si="6"/>
        <v>0</v>
      </c>
    </row>
    <row r="56" spans="1:8" ht="13.5" customHeight="1">
      <c r="A56" s="88"/>
      <c r="B56" s="52" t="s">
        <v>400</v>
      </c>
      <c r="C56" s="254"/>
      <c r="D56" s="254"/>
      <c r="E56" s="254">
        <f t="shared" si="7"/>
        <v>0</v>
      </c>
      <c r="F56" s="254"/>
      <c r="G56" s="254"/>
      <c r="H56" s="254">
        <f t="shared" si="6"/>
        <v>0</v>
      </c>
    </row>
    <row r="57" spans="1:8" ht="13.5" customHeight="1">
      <c r="A57" s="88"/>
      <c r="B57" s="52"/>
      <c r="C57" s="254"/>
      <c r="D57" s="254"/>
      <c r="E57" s="254">
        <f t="shared" si="7"/>
        <v>0</v>
      </c>
      <c r="F57" s="254"/>
      <c r="G57" s="254"/>
      <c r="H57" s="254">
        <f t="shared" si="6"/>
        <v>0</v>
      </c>
    </row>
    <row r="58" spans="1:8" ht="13.5" customHeight="1">
      <c r="A58" s="387" t="s">
        <v>401</v>
      </c>
      <c r="B58" s="388"/>
      <c r="C58" s="254"/>
      <c r="D58" s="254"/>
      <c r="E58" s="254"/>
      <c r="F58" s="254"/>
      <c r="G58" s="254"/>
      <c r="H58" s="254"/>
    </row>
    <row r="59" spans="1:8" ht="13.5" customHeight="1">
      <c r="A59" s="88"/>
      <c r="B59" s="52" t="s">
        <v>402</v>
      </c>
      <c r="C59" s="253">
        <f>SUM(C60:C66)</f>
        <v>5349957285</v>
      </c>
      <c r="D59" s="253">
        <f>SUM(D60:D66)</f>
        <v>235049419.21</v>
      </c>
      <c r="E59" s="253">
        <f>SUM(E60:E66)</f>
        <v>5585006704.21</v>
      </c>
      <c r="F59" s="253">
        <f>SUM(F60:F66)</f>
        <v>583890818.7</v>
      </c>
      <c r="G59" s="253">
        <f>SUM(G60:G66)</f>
        <v>581327059.17</v>
      </c>
      <c r="H59" s="253">
        <f t="shared" si="6"/>
        <v>5001115885.51</v>
      </c>
    </row>
    <row r="60" spans="1:8" ht="13.5" customHeight="1">
      <c r="A60" s="88"/>
      <c r="B60" s="52" t="s">
        <v>403</v>
      </c>
      <c r="C60" s="254"/>
      <c r="D60" s="254"/>
      <c r="E60" s="254">
        <f>C60+D60</f>
        <v>0</v>
      </c>
      <c r="F60" s="254"/>
      <c r="G60" s="254"/>
      <c r="H60" s="254">
        <f t="shared" si="6"/>
        <v>0</v>
      </c>
    </row>
    <row r="61" spans="1:8" ht="13.5" customHeight="1">
      <c r="A61" s="88"/>
      <c r="B61" s="52" t="s">
        <v>404</v>
      </c>
      <c r="C61" s="254"/>
      <c r="D61" s="254"/>
      <c r="E61" s="254">
        <f aca="true" t="shared" si="8" ref="E61:E66">C61+D61</f>
        <v>0</v>
      </c>
      <c r="F61" s="254"/>
      <c r="G61" s="254"/>
      <c r="H61" s="254">
        <f t="shared" si="6"/>
        <v>0</v>
      </c>
    </row>
    <row r="62" spans="1:8" ht="13.5" customHeight="1">
      <c r="A62" s="88"/>
      <c r="B62" s="52" t="s">
        <v>405</v>
      </c>
      <c r="C62" s="254"/>
      <c r="D62" s="254"/>
      <c r="E62" s="254">
        <f t="shared" si="8"/>
        <v>0</v>
      </c>
      <c r="F62" s="254"/>
      <c r="G62" s="254"/>
      <c r="H62" s="254">
        <f t="shared" si="6"/>
        <v>0</v>
      </c>
    </row>
    <row r="63" spans="1:13" ht="13.5" customHeight="1">
      <c r="A63" s="88"/>
      <c r="B63" s="52" t="s">
        <v>406</v>
      </c>
      <c r="C63" s="254"/>
      <c r="D63" s="254"/>
      <c r="E63" s="254">
        <f t="shared" si="8"/>
        <v>0</v>
      </c>
      <c r="F63" s="254"/>
      <c r="G63" s="254"/>
      <c r="H63" s="254">
        <f t="shared" si="6"/>
        <v>0</v>
      </c>
      <c r="I63" s="77"/>
      <c r="J63" s="77"/>
      <c r="K63" s="77"/>
      <c r="L63" s="77"/>
      <c r="M63" s="90"/>
    </row>
    <row r="64" spans="1:8" ht="13.5" customHeight="1">
      <c r="A64" s="88"/>
      <c r="B64" s="52" t="s">
        <v>407</v>
      </c>
      <c r="C64" s="254">
        <v>5349957285</v>
      </c>
      <c r="D64" s="254">
        <v>235049419.21</v>
      </c>
      <c r="E64" s="254">
        <f t="shared" si="8"/>
        <v>5585006704.21</v>
      </c>
      <c r="F64" s="254">
        <v>583890818.7</v>
      </c>
      <c r="G64" s="254">
        <v>581327059.17</v>
      </c>
      <c r="H64" s="254">
        <f t="shared" si="6"/>
        <v>5001115885.51</v>
      </c>
    </row>
    <row r="65" spans="1:8" ht="13.5" customHeight="1">
      <c r="A65" s="88"/>
      <c r="B65" s="52" t="s">
        <v>408</v>
      </c>
      <c r="C65" s="254"/>
      <c r="D65" s="254"/>
      <c r="E65" s="254">
        <f t="shared" si="8"/>
        <v>0</v>
      </c>
      <c r="F65" s="254"/>
      <c r="G65" s="254"/>
      <c r="H65" s="254">
        <f t="shared" si="6"/>
        <v>0</v>
      </c>
    </row>
    <row r="66" spans="1:8" ht="13.5" customHeight="1">
      <c r="A66" s="88"/>
      <c r="B66" s="52"/>
      <c r="C66" s="254"/>
      <c r="D66" s="254"/>
      <c r="E66" s="254">
        <f t="shared" si="8"/>
        <v>0</v>
      </c>
      <c r="F66" s="254"/>
      <c r="G66" s="254"/>
      <c r="H66" s="254">
        <f t="shared" si="6"/>
        <v>0</v>
      </c>
    </row>
    <row r="67" spans="1:8" ht="13.5" customHeight="1">
      <c r="A67" s="387" t="s">
        <v>409</v>
      </c>
      <c r="B67" s="388"/>
      <c r="C67" s="254"/>
      <c r="D67" s="254"/>
      <c r="E67" s="254"/>
      <c r="F67" s="254"/>
      <c r="G67" s="254"/>
      <c r="H67" s="254"/>
    </row>
    <row r="68" spans="1:8" ht="13.5" customHeight="1">
      <c r="A68" s="88"/>
      <c r="B68" s="52" t="s">
        <v>410</v>
      </c>
      <c r="C68" s="253">
        <f>SUM(C69:C77)</f>
        <v>0</v>
      </c>
      <c r="D68" s="253">
        <f>SUM(D69:D77)</f>
        <v>0</v>
      </c>
      <c r="E68" s="253">
        <f>SUM(E69:E77)</f>
        <v>0</v>
      </c>
      <c r="F68" s="253">
        <f>SUM(F69:F77)</f>
        <v>0</v>
      </c>
      <c r="G68" s="253">
        <f>SUM(G69:G77)</f>
        <v>0</v>
      </c>
      <c r="H68" s="253">
        <f t="shared" si="6"/>
        <v>0</v>
      </c>
    </row>
    <row r="69" spans="1:8" ht="13.5" customHeight="1">
      <c r="A69" s="88"/>
      <c r="B69" s="52" t="s">
        <v>411</v>
      </c>
      <c r="C69" s="254"/>
      <c r="D69" s="254"/>
      <c r="E69" s="254">
        <f>C69+D69</f>
        <v>0</v>
      </c>
      <c r="F69" s="254"/>
      <c r="G69" s="254"/>
      <c r="H69" s="254">
        <f t="shared" si="6"/>
        <v>0</v>
      </c>
    </row>
    <row r="70" spans="1:8" ht="13.5" customHeight="1">
      <c r="A70" s="88"/>
      <c r="B70" s="52" t="s">
        <v>412</v>
      </c>
      <c r="C70" s="254"/>
      <c r="D70" s="254"/>
      <c r="E70" s="254">
        <f aca="true" t="shared" si="9" ref="E70:E77">C70+D70</f>
        <v>0</v>
      </c>
      <c r="F70" s="254"/>
      <c r="G70" s="254"/>
      <c r="H70" s="254">
        <f t="shared" si="6"/>
        <v>0</v>
      </c>
    </row>
    <row r="71" spans="1:8" ht="13.5" customHeight="1">
      <c r="A71" s="88"/>
      <c r="B71" s="52" t="s">
        <v>413</v>
      </c>
      <c r="C71" s="254"/>
      <c r="D71" s="254"/>
      <c r="E71" s="254">
        <f t="shared" si="9"/>
        <v>0</v>
      </c>
      <c r="F71" s="254"/>
      <c r="G71" s="254"/>
      <c r="H71" s="254">
        <f t="shared" si="6"/>
        <v>0</v>
      </c>
    </row>
    <row r="72" spans="1:8" ht="13.5" customHeight="1">
      <c r="A72" s="88"/>
      <c r="B72" s="52" t="s">
        <v>414</v>
      </c>
      <c r="C72" s="254"/>
      <c r="D72" s="254"/>
      <c r="E72" s="254">
        <f t="shared" si="9"/>
        <v>0</v>
      </c>
      <c r="F72" s="254"/>
      <c r="G72" s="254"/>
      <c r="H72" s="254">
        <f t="shared" si="6"/>
        <v>0</v>
      </c>
    </row>
    <row r="73" spans="1:8" ht="13.5" customHeight="1">
      <c r="A73" s="88"/>
      <c r="B73" s="52" t="s">
        <v>415</v>
      </c>
      <c r="C73" s="254"/>
      <c r="D73" s="254"/>
      <c r="E73" s="254">
        <f t="shared" si="9"/>
        <v>0</v>
      </c>
      <c r="F73" s="254"/>
      <c r="G73" s="254"/>
      <c r="H73" s="254">
        <f t="shared" si="6"/>
        <v>0</v>
      </c>
    </row>
    <row r="74" spans="1:8" ht="13.5" customHeight="1">
      <c r="A74" s="88"/>
      <c r="B74" s="52" t="s">
        <v>416</v>
      </c>
      <c r="C74" s="254"/>
      <c r="D74" s="254"/>
      <c r="E74" s="254">
        <f t="shared" si="9"/>
        <v>0</v>
      </c>
      <c r="F74" s="254"/>
      <c r="G74" s="254"/>
      <c r="H74" s="254">
        <f t="shared" si="6"/>
        <v>0</v>
      </c>
    </row>
    <row r="75" spans="1:8" ht="13.5" customHeight="1">
      <c r="A75" s="88"/>
      <c r="B75" s="52" t="s">
        <v>417</v>
      </c>
      <c r="C75" s="254"/>
      <c r="D75" s="254"/>
      <c r="E75" s="254">
        <f t="shared" si="9"/>
        <v>0</v>
      </c>
      <c r="F75" s="254"/>
      <c r="G75" s="254"/>
      <c r="H75" s="254">
        <f t="shared" si="6"/>
        <v>0</v>
      </c>
    </row>
    <row r="76" spans="1:8" ht="13.5" customHeight="1">
      <c r="A76" s="88"/>
      <c r="B76" s="52" t="s">
        <v>418</v>
      </c>
      <c r="C76" s="254"/>
      <c r="D76" s="254"/>
      <c r="E76" s="254">
        <f t="shared" si="9"/>
        <v>0</v>
      </c>
      <c r="F76" s="254"/>
      <c r="G76" s="254"/>
      <c r="H76" s="254">
        <f t="shared" si="6"/>
        <v>0</v>
      </c>
    </row>
    <row r="77" spans="1:8" ht="13.5" customHeight="1">
      <c r="A77" s="88"/>
      <c r="B77" s="52"/>
      <c r="C77" s="255"/>
      <c r="D77" s="255"/>
      <c r="E77" s="255">
        <f t="shared" si="9"/>
        <v>0</v>
      </c>
      <c r="F77" s="255"/>
      <c r="G77" s="255"/>
      <c r="H77" s="255">
        <f t="shared" si="6"/>
        <v>0</v>
      </c>
    </row>
    <row r="78" spans="1:8" ht="13.5" customHeight="1">
      <c r="A78" s="387" t="s">
        <v>419</v>
      </c>
      <c r="B78" s="388"/>
      <c r="C78" s="254"/>
      <c r="D78" s="254"/>
      <c r="E78" s="254"/>
      <c r="F78" s="254"/>
      <c r="G78" s="254"/>
      <c r="H78" s="254"/>
    </row>
    <row r="79" spans="1:8" ht="13.5" customHeight="1">
      <c r="A79" s="88"/>
      <c r="B79" s="52" t="s">
        <v>420</v>
      </c>
      <c r="C79" s="253">
        <f>SUM(C80:C83)</f>
        <v>0</v>
      </c>
      <c r="D79" s="253">
        <f>SUM(D80:D83)</f>
        <v>0</v>
      </c>
      <c r="E79" s="253">
        <f>SUM(E80:E83)</f>
        <v>0</v>
      </c>
      <c r="F79" s="253">
        <f>SUM(F80:F83)</f>
        <v>0</v>
      </c>
      <c r="G79" s="253">
        <f>SUM(G80:G83)</f>
        <v>0</v>
      </c>
      <c r="H79" s="253">
        <f t="shared" si="6"/>
        <v>0</v>
      </c>
    </row>
    <row r="80" spans="1:8" ht="13.5" customHeight="1">
      <c r="A80" s="88"/>
      <c r="B80" s="52" t="s">
        <v>421</v>
      </c>
      <c r="C80" s="254"/>
      <c r="D80" s="254"/>
      <c r="E80" s="254">
        <f>C80+D80</f>
        <v>0</v>
      </c>
      <c r="F80" s="254"/>
      <c r="G80" s="254"/>
      <c r="H80" s="254">
        <f t="shared" si="6"/>
        <v>0</v>
      </c>
    </row>
    <row r="81" spans="1:8" ht="13.5" customHeight="1">
      <c r="A81" s="88"/>
      <c r="B81" s="52" t="s">
        <v>422</v>
      </c>
      <c r="C81" s="254"/>
      <c r="D81" s="254"/>
      <c r="E81" s="254">
        <f>C81+D81</f>
        <v>0</v>
      </c>
      <c r="F81" s="254"/>
      <c r="G81" s="254"/>
      <c r="H81" s="254">
        <f t="shared" si="6"/>
        <v>0</v>
      </c>
    </row>
    <row r="82" spans="1:8" ht="13.5" customHeight="1">
      <c r="A82" s="88"/>
      <c r="B82" s="52" t="s">
        <v>423</v>
      </c>
      <c r="C82" s="254"/>
      <c r="D82" s="254"/>
      <c r="E82" s="254">
        <f>C82+D82</f>
        <v>0</v>
      </c>
      <c r="F82" s="254"/>
      <c r="G82" s="254"/>
      <c r="H82" s="254">
        <f t="shared" si="6"/>
        <v>0</v>
      </c>
    </row>
    <row r="83" spans="1:8" ht="13.5" customHeight="1">
      <c r="A83" s="88"/>
      <c r="B83" s="52"/>
      <c r="C83" s="254"/>
      <c r="D83" s="254"/>
      <c r="E83" s="254">
        <f>C83+D83</f>
        <v>0</v>
      </c>
      <c r="F83" s="254"/>
      <c r="G83" s="254"/>
      <c r="H83" s="254">
        <f t="shared" si="6"/>
        <v>0</v>
      </c>
    </row>
    <row r="84" spans="1:8" ht="13.5" customHeight="1">
      <c r="A84" s="387" t="s">
        <v>386</v>
      </c>
      <c r="B84" s="388"/>
      <c r="C84" s="257"/>
      <c r="D84" s="254"/>
      <c r="E84" s="254"/>
      <c r="F84" s="254"/>
      <c r="G84" s="254"/>
      <c r="H84" s="254"/>
    </row>
    <row r="85" spans="1:8" ht="13.5" customHeight="1" thickBot="1">
      <c r="A85" s="51"/>
      <c r="B85" s="60"/>
      <c r="C85" s="258">
        <f aca="true" t="shared" si="10" ref="C85:H85">C11+C48</f>
        <v>5484178285</v>
      </c>
      <c r="D85" s="259">
        <f t="shared" si="10"/>
        <v>236932625.66</v>
      </c>
      <c r="E85" s="259">
        <f t="shared" si="10"/>
        <v>5721110910.66</v>
      </c>
      <c r="F85" s="259">
        <f t="shared" si="10"/>
        <v>593331507.13</v>
      </c>
      <c r="G85" s="259">
        <f t="shared" si="10"/>
        <v>590647223.5899999</v>
      </c>
      <c r="H85" s="259">
        <f t="shared" si="10"/>
        <v>5127779403.530001</v>
      </c>
    </row>
    <row r="86" spans="1:8" ht="15.75" hidden="1" thickBot="1">
      <c r="A86" s="97"/>
      <c r="B86" s="97"/>
      <c r="C86" s="256"/>
      <c r="D86" s="256"/>
      <c r="E86" s="256"/>
      <c r="F86" s="256"/>
      <c r="G86" s="256"/>
      <c r="H86" s="256"/>
    </row>
    <row r="87" spans="1:8" ht="15" hidden="1">
      <c r="A87" s="97"/>
      <c r="B87" s="97"/>
      <c r="C87" s="98">
        <f aca="true" t="shared" si="11" ref="C87:H87">+C86-C84</f>
        <v>0</v>
      </c>
      <c r="D87" s="98">
        <f t="shared" si="11"/>
        <v>0</v>
      </c>
      <c r="E87" s="98">
        <f t="shared" si="11"/>
        <v>0</v>
      </c>
      <c r="F87" s="98">
        <f t="shared" si="11"/>
        <v>0</v>
      </c>
      <c r="G87" s="98">
        <f t="shared" si="11"/>
        <v>0</v>
      </c>
      <c r="H87" s="98">
        <f t="shared" si="11"/>
        <v>0</v>
      </c>
    </row>
    <row r="88" spans="1:8" ht="15" hidden="1">
      <c r="A88" s="97"/>
      <c r="B88" s="97"/>
      <c r="C88" s="99"/>
      <c r="D88" s="99"/>
      <c r="E88" s="99"/>
      <c r="F88" s="99"/>
      <c r="G88" s="99"/>
      <c r="H88" s="100"/>
    </row>
    <row r="89" spans="1:8" ht="15" hidden="1">
      <c r="A89" s="97"/>
      <c r="B89" s="97"/>
      <c r="C89" s="99"/>
      <c r="D89" s="99"/>
      <c r="E89" s="99"/>
      <c r="F89" s="99"/>
      <c r="G89" s="99"/>
      <c r="H89" s="100"/>
    </row>
    <row r="90" spans="1:8" ht="15" hidden="1">
      <c r="A90" s="97"/>
      <c r="B90" s="97"/>
      <c r="C90" s="99"/>
      <c r="D90" s="99"/>
      <c r="E90" s="99"/>
      <c r="F90" s="99"/>
      <c r="G90" s="99"/>
      <c r="H90" s="100"/>
    </row>
    <row r="91" spans="3:12" ht="15" hidden="1">
      <c r="C91" s="86">
        <f aca="true" t="shared" si="12" ref="C91:H91">+C112+C117</f>
        <v>5020225883</v>
      </c>
      <c r="D91" s="86">
        <f t="shared" si="12"/>
        <v>534008600.09000003</v>
      </c>
      <c r="E91" s="86">
        <f t="shared" si="12"/>
        <v>5554234484.09</v>
      </c>
      <c r="F91" s="86">
        <f t="shared" si="12"/>
        <v>3972409648.3099995</v>
      </c>
      <c r="G91" s="86">
        <f t="shared" si="12"/>
        <v>3949948357.92</v>
      </c>
      <c r="H91" s="86">
        <f t="shared" si="12"/>
        <v>1581824835.7800002</v>
      </c>
      <c r="I91" s="175">
        <v>1544013589</v>
      </c>
      <c r="J91" s="175">
        <v>1010004989</v>
      </c>
      <c r="K91" s="175">
        <f>+I91-J91</f>
        <v>534008600</v>
      </c>
      <c r="L91" s="77">
        <f>+K91-D91</f>
        <v>-0.09000003337860107</v>
      </c>
    </row>
    <row r="92" spans="3:8" ht="15" hidden="1">
      <c r="C92" s="77">
        <f aca="true" t="shared" si="13" ref="C92:H92">+C91-C84</f>
        <v>5020225883</v>
      </c>
      <c r="D92" s="77">
        <f t="shared" si="13"/>
        <v>534008600.09000003</v>
      </c>
      <c r="E92" s="77">
        <f t="shared" si="13"/>
        <v>5554234484.09</v>
      </c>
      <c r="F92" s="77">
        <f t="shared" si="13"/>
        <v>3972409648.3099995</v>
      </c>
      <c r="G92" s="77">
        <f t="shared" si="13"/>
        <v>3949948357.92</v>
      </c>
      <c r="H92" s="84">
        <f t="shared" si="13"/>
        <v>1581824835.7800002</v>
      </c>
    </row>
    <row r="93" ht="15" hidden="1">
      <c r="B93" s="30" t="s">
        <v>445</v>
      </c>
    </row>
    <row r="94" spans="2:14" ht="15" hidden="1">
      <c r="B94" t="s">
        <v>446</v>
      </c>
      <c r="C94" s="83">
        <v>4663262408</v>
      </c>
      <c r="D94" s="83">
        <v>101650491.84</v>
      </c>
      <c r="E94" s="83">
        <v>4764912899.84</v>
      </c>
      <c r="F94" s="83">
        <v>3304025723.99</v>
      </c>
      <c r="G94" s="83">
        <v>3304025723.99</v>
      </c>
      <c r="H94" s="83">
        <f aca="true" t="shared" si="14" ref="H94:H111">+E94-F94</f>
        <v>1460887175.8500004</v>
      </c>
      <c r="I94" s="77">
        <f aca="true" t="shared" si="15" ref="I94:N109">+ROUND(C94,0)</f>
        <v>4663262408</v>
      </c>
      <c r="J94" s="77">
        <f t="shared" si="15"/>
        <v>101650492</v>
      </c>
      <c r="K94" s="77">
        <f t="shared" si="15"/>
        <v>4764912900</v>
      </c>
      <c r="L94" s="77">
        <f t="shared" si="15"/>
        <v>3304025724</v>
      </c>
      <c r="M94" s="77">
        <f t="shared" si="15"/>
        <v>3304025724</v>
      </c>
      <c r="N94" s="77">
        <f t="shared" si="15"/>
        <v>1460887176</v>
      </c>
    </row>
    <row r="95" spans="2:14" ht="15" hidden="1">
      <c r="B95" t="s">
        <v>447</v>
      </c>
      <c r="C95" s="83">
        <v>96871276</v>
      </c>
      <c r="D95" s="83">
        <v>0</v>
      </c>
      <c r="E95" s="83">
        <v>96871276</v>
      </c>
      <c r="F95" s="83">
        <v>55601292.72</v>
      </c>
      <c r="G95" s="83">
        <v>55601292.72</v>
      </c>
      <c r="H95" s="83">
        <f t="shared" si="14"/>
        <v>41269983.28</v>
      </c>
      <c r="I95" s="77">
        <f t="shared" si="15"/>
        <v>96871276</v>
      </c>
      <c r="J95" s="77">
        <f t="shared" si="15"/>
        <v>0</v>
      </c>
      <c r="K95" s="77">
        <f t="shared" si="15"/>
        <v>96871276</v>
      </c>
      <c r="L95" s="77">
        <f t="shared" si="15"/>
        <v>55601293</v>
      </c>
      <c r="M95" s="77">
        <f t="shared" si="15"/>
        <v>55601293</v>
      </c>
      <c r="N95" s="77">
        <f t="shared" si="15"/>
        <v>41269983</v>
      </c>
    </row>
    <row r="96" spans="2:14" ht="15" hidden="1">
      <c r="B96" t="s">
        <v>451</v>
      </c>
      <c r="C96" s="83">
        <v>130871199</v>
      </c>
      <c r="D96" s="83">
        <v>0</v>
      </c>
      <c r="E96" s="83">
        <v>130871199</v>
      </c>
      <c r="F96" s="83">
        <v>121701392.83</v>
      </c>
      <c r="G96" s="83">
        <v>109069357.44</v>
      </c>
      <c r="H96" s="83">
        <f t="shared" si="14"/>
        <v>9169806.170000002</v>
      </c>
      <c r="I96" s="77">
        <f t="shared" si="15"/>
        <v>130871199</v>
      </c>
      <c r="J96" s="77">
        <f t="shared" si="15"/>
        <v>0</v>
      </c>
      <c r="K96" s="77">
        <f t="shared" si="15"/>
        <v>130871199</v>
      </c>
      <c r="L96" s="77">
        <f t="shared" si="15"/>
        <v>121701393</v>
      </c>
      <c r="M96" s="77">
        <f t="shared" si="15"/>
        <v>109069357</v>
      </c>
      <c r="N96" s="77">
        <f t="shared" si="15"/>
        <v>9169806</v>
      </c>
    </row>
    <row r="97" spans="2:14" ht="15" hidden="1">
      <c r="B97" t="s">
        <v>452</v>
      </c>
      <c r="C97" s="83">
        <v>0</v>
      </c>
      <c r="D97" s="83">
        <v>1751384.19</v>
      </c>
      <c r="E97" s="83">
        <v>1751384.19</v>
      </c>
      <c r="F97" s="83">
        <v>1751384.19</v>
      </c>
      <c r="G97" s="83">
        <v>1751384.19</v>
      </c>
      <c r="H97" s="83">
        <f t="shared" si="14"/>
        <v>0</v>
      </c>
      <c r="I97" s="77">
        <f t="shared" si="15"/>
        <v>0</v>
      </c>
      <c r="J97" s="77">
        <f t="shared" si="15"/>
        <v>1751384</v>
      </c>
      <c r="K97" s="77">
        <f t="shared" si="15"/>
        <v>1751384</v>
      </c>
      <c r="L97" s="77">
        <f t="shared" si="15"/>
        <v>1751384</v>
      </c>
      <c r="M97" s="77">
        <f t="shared" si="15"/>
        <v>1751384</v>
      </c>
      <c r="N97" s="77">
        <f t="shared" si="15"/>
        <v>0</v>
      </c>
    </row>
    <row r="98" spans="2:14" ht="15" hidden="1">
      <c r="B98" t="s">
        <v>453</v>
      </c>
      <c r="C98" s="83">
        <v>0</v>
      </c>
      <c r="D98" s="83">
        <v>219310105.81</v>
      </c>
      <c r="E98" s="83">
        <v>219310105.81</v>
      </c>
      <c r="F98" s="83">
        <v>196127033.74</v>
      </c>
      <c r="G98" s="83">
        <v>196127033.74</v>
      </c>
      <c r="H98" s="83">
        <f t="shared" si="14"/>
        <v>23183072.069999993</v>
      </c>
      <c r="I98" s="77">
        <f t="shared" si="15"/>
        <v>0</v>
      </c>
      <c r="J98" s="77">
        <f t="shared" si="15"/>
        <v>219310106</v>
      </c>
      <c r="K98" s="77">
        <f t="shared" si="15"/>
        <v>219310106</v>
      </c>
      <c r="L98" s="77">
        <f t="shared" si="15"/>
        <v>196127034</v>
      </c>
      <c r="M98" s="77">
        <f t="shared" si="15"/>
        <v>196127034</v>
      </c>
      <c r="N98" s="77">
        <f t="shared" si="15"/>
        <v>23183072</v>
      </c>
    </row>
    <row r="99" spans="2:14" ht="15" hidden="1">
      <c r="B99" t="s">
        <v>454</v>
      </c>
      <c r="C99" s="83">
        <v>0</v>
      </c>
      <c r="D99" s="83">
        <v>1599381.76</v>
      </c>
      <c r="E99" s="83">
        <v>1599381.76</v>
      </c>
      <c r="F99" s="83">
        <v>1599381.76</v>
      </c>
      <c r="G99" s="83">
        <v>1599381.76</v>
      </c>
      <c r="H99" s="83">
        <f t="shared" si="14"/>
        <v>0</v>
      </c>
      <c r="I99" s="77">
        <f t="shared" si="15"/>
        <v>0</v>
      </c>
      <c r="J99" s="77">
        <f t="shared" si="15"/>
        <v>1599382</v>
      </c>
      <c r="K99" s="77">
        <f t="shared" si="15"/>
        <v>1599382</v>
      </c>
      <c r="L99" s="77">
        <f t="shared" si="15"/>
        <v>1599382</v>
      </c>
      <c r="M99" s="77">
        <f t="shared" si="15"/>
        <v>1599382</v>
      </c>
      <c r="N99" s="77">
        <f t="shared" si="15"/>
        <v>0</v>
      </c>
    </row>
    <row r="100" spans="2:14" ht="15" hidden="1">
      <c r="B100" t="s">
        <v>455</v>
      </c>
      <c r="C100" s="83">
        <v>0</v>
      </c>
      <c r="D100" s="83">
        <v>2474995.29</v>
      </c>
      <c r="E100" s="83">
        <v>2474995.29</v>
      </c>
      <c r="F100" s="83">
        <v>2314609.28</v>
      </c>
      <c r="G100" s="83">
        <v>2314609.28</v>
      </c>
      <c r="H100" s="83">
        <f t="shared" si="14"/>
        <v>160386.01000000024</v>
      </c>
      <c r="I100" s="77">
        <f t="shared" si="15"/>
        <v>0</v>
      </c>
      <c r="J100" s="77">
        <f t="shared" si="15"/>
        <v>2474995</v>
      </c>
      <c r="K100" s="77">
        <f t="shared" si="15"/>
        <v>2474995</v>
      </c>
      <c r="L100" s="77">
        <f t="shared" si="15"/>
        <v>2314609</v>
      </c>
      <c r="M100" s="77">
        <f t="shared" si="15"/>
        <v>2314609</v>
      </c>
      <c r="N100" s="77">
        <f t="shared" si="15"/>
        <v>160386</v>
      </c>
    </row>
    <row r="101" spans="2:14" ht="15" hidden="1">
      <c r="B101" t="s">
        <v>456</v>
      </c>
      <c r="C101" s="83">
        <v>0</v>
      </c>
      <c r="D101" s="83">
        <v>784581.98</v>
      </c>
      <c r="E101" s="83">
        <v>784581.98</v>
      </c>
      <c r="F101" s="83">
        <v>361779.19</v>
      </c>
      <c r="G101" s="83">
        <v>361779.19</v>
      </c>
      <c r="H101" s="83">
        <f t="shared" si="14"/>
        <v>422802.79</v>
      </c>
      <c r="I101" s="77">
        <f t="shared" si="15"/>
        <v>0</v>
      </c>
      <c r="J101" s="77">
        <f t="shared" si="15"/>
        <v>784582</v>
      </c>
      <c r="K101" s="77">
        <f t="shared" si="15"/>
        <v>784582</v>
      </c>
      <c r="L101" s="77">
        <f t="shared" si="15"/>
        <v>361779</v>
      </c>
      <c r="M101" s="77">
        <f t="shared" si="15"/>
        <v>361779</v>
      </c>
      <c r="N101" s="77">
        <f t="shared" si="15"/>
        <v>422803</v>
      </c>
    </row>
    <row r="102" spans="2:14" ht="15" hidden="1">
      <c r="B102" t="s">
        <v>457</v>
      </c>
      <c r="C102" s="83">
        <v>0</v>
      </c>
      <c r="D102" s="83">
        <v>225000</v>
      </c>
      <c r="E102" s="83">
        <v>225000</v>
      </c>
      <c r="F102" s="83">
        <v>225000</v>
      </c>
      <c r="G102" s="83">
        <v>225000</v>
      </c>
      <c r="H102" s="83">
        <f t="shared" si="14"/>
        <v>0</v>
      </c>
      <c r="I102" s="77">
        <f t="shared" si="15"/>
        <v>0</v>
      </c>
      <c r="J102" s="77">
        <f t="shared" si="15"/>
        <v>225000</v>
      </c>
      <c r="K102" s="77">
        <f t="shared" si="15"/>
        <v>225000</v>
      </c>
      <c r="L102" s="77">
        <f t="shared" si="15"/>
        <v>225000</v>
      </c>
      <c r="M102" s="77">
        <f t="shared" si="15"/>
        <v>225000</v>
      </c>
      <c r="N102" s="77">
        <f t="shared" si="15"/>
        <v>0</v>
      </c>
    </row>
    <row r="103" spans="2:14" ht="15" hidden="1">
      <c r="B103" t="s">
        <v>458</v>
      </c>
      <c r="C103" s="83">
        <v>0</v>
      </c>
      <c r="D103" s="83">
        <v>6119762.58</v>
      </c>
      <c r="E103" s="83">
        <v>6119762.58</v>
      </c>
      <c r="F103" s="83">
        <v>6119762.58</v>
      </c>
      <c r="G103" s="83">
        <v>6119762.58</v>
      </c>
      <c r="H103" s="83">
        <f t="shared" si="14"/>
        <v>0</v>
      </c>
      <c r="I103" s="77">
        <f t="shared" si="15"/>
        <v>0</v>
      </c>
      <c r="J103" s="77">
        <f t="shared" si="15"/>
        <v>6119763</v>
      </c>
      <c r="K103" s="77">
        <f t="shared" si="15"/>
        <v>6119763</v>
      </c>
      <c r="L103" s="77">
        <f t="shared" si="15"/>
        <v>6119763</v>
      </c>
      <c r="M103" s="77">
        <f t="shared" si="15"/>
        <v>6119763</v>
      </c>
      <c r="N103" s="77">
        <f t="shared" si="15"/>
        <v>0</v>
      </c>
    </row>
    <row r="104" spans="2:14" ht="15" hidden="1">
      <c r="B104" t="s">
        <v>459</v>
      </c>
      <c r="C104" s="83">
        <v>0</v>
      </c>
      <c r="D104" s="83">
        <v>6366517</v>
      </c>
      <c r="E104" s="83">
        <v>6366517</v>
      </c>
      <c r="F104" s="83">
        <v>6366517</v>
      </c>
      <c r="G104" s="83">
        <v>6366517</v>
      </c>
      <c r="H104" s="83">
        <f t="shared" si="14"/>
        <v>0</v>
      </c>
      <c r="I104" s="77">
        <f t="shared" si="15"/>
        <v>0</v>
      </c>
      <c r="J104" s="77">
        <f t="shared" si="15"/>
        <v>6366517</v>
      </c>
      <c r="K104" s="77">
        <f t="shared" si="15"/>
        <v>6366517</v>
      </c>
      <c r="L104" s="77">
        <f t="shared" si="15"/>
        <v>6366517</v>
      </c>
      <c r="M104" s="77">
        <f t="shared" si="15"/>
        <v>6366517</v>
      </c>
      <c r="N104" s="77">
        <f t="shared" si="15"/>
        <v>0</v>
      </c>
    </row>
    <row r="105" spans="2:14" ht="15" hidden="1">
      <c r="B105" t="s">
        <v>460</v>
      </c>
      <c r="C105" s="83">
        <v>0</v>
      </c>
      <c r="D105" s="83">
        <v>560484</v>
      </c>
      <c r="E105" s="83">
        <v>560484</v>
      </c>
      <c r="F105" s="83">
        <v>560484</v>
      </c>
      <c r="G105" s="83">
        <v>560484</v>
      </c>
      <c r="H105" s="83">
        <f t="shared" si="14"/>
        <v>0</v>
      </c>
      <c r="I105" s="77">
        <f t="shared" si="15"/>
        <v>0</v>
      </c>
      <c r="J105" s="77">
        <f t="shared" si="15"/>
        <v>560484</v>
      </c>
      <c r="K105" s="77">
        <f t="shared" si="15"/>
        <v>560484</v>
      </c>
      <c r="L105" s="77">
        <f t="shared" si="15"/>
        <v>560484</v>
      </c>
      <c r="M105" s="77">
        <f t="shared" si="15"/>
        <v>560484</v>
      </c>
      <c r="N105" s="77">
        <f t="shared" si="15"/>
        <v>0</v>
      </c>
    </row>
    <row r="106" spans="2:14" ht="15" hidden="1">
      <c r="B106" t="s">
        <v>461</v>
      </c>
      <c r="C106" s="83">
        <v>0</v>
      </c>
      <c r="D106" s="83">
        <v>2032800</v>
      </c>
      <c r="E106" s="83">
        <v>2032800</v>
      </c>
      <c r="F106" s="83">
        <v>1744165.41</v>
      </c>
      <c r="G106" s="83">
        <v>1744165.41</v>
      </c>
      <c r="H106" s="83">
        <f t="shared" si="14"/>
        <v>288634.5900000001</v>
      </c>
      <c r="I106" s="77">
        <f t="shared" si="15"/>
        <v>0</v>
      </c>
      <c r="J106" s="77">
        <f t="shared" si="15"/>
        <v>2032800</v>
      </c>
      <c r="K106" s="77">
        <f t="shared" si="15"/>
        <v>2032800</v>
      </c>
      <c r="L106" s="77">
        <f t="shared" si="15"/>
        <v>1744165</v>
      </c>
      <c r="M106" s="77">
        <f t="shared" si="15"/>
        <v>1744165</v>
      </c>
      <c r="N106" s="77">
        <f t="shared" si="15"/>
        <v>288635</v>
      </c>
    </row>
    <row r="107" spans="2:14" ht="15" hidden="1">
      <c r="B107" t="s">
        <v>462</v>
      </c>
      <c r="C107" s="83">
        <v>0</v>
      </c>
      <c r="D107" s="83">
        <v>2580221.12</v>
      </c>
      <c r="E107" s="83">
        <v>2580221.12</v>
      </c>
      <c r="F107" s="83">
        <v>2472716.1</v>
      </c>
      <c r="G107" s="83">
        <v>2472716.1</v>
      </c>
      <c r="H107" s="83">
        <f t="shared" si="14"/>
        <v>107505.02000000002</v>
      </c>
      <c r="I107" s="77">
        <f t="shared" si="15"/>
        <v>0</v>
      </c>
      <c r="J107" s="77">
        <f t="shared" si="15"/>
        <v>2580221</v>
      </c>
      <c r="K107" s="77">
        <f t="shared" si="15"/>
        <v>2580221</v>
      </c>
      <c r="L107" s="77">
        <f t="shared" si="15"/>
        <v>2472716</v>
      </c>
      <c r="M107" s="77">
        <f t="shared" si="15"/>
        <v>2472716</v>
      </c>
      <c r="N107" s="77">
        <f t="shared" si="15"/>
        <v>107505</v>
      </c>
    </row>
    <row r="108" spans="2:14" ht="15" hidden="1">
      <c r="B108" t="s">
        <v>463</v>
      </c>
      <c r="C108" s="83">
        <v>0</v>
      </c>
      <c r="D108" s="83">
        <v>31959559.52</v>
      </c>
      <c r="E108" s="83">
        <v>31959559.52</v>
      </c>
      <c r="F108" s="83">
        <v>31959559.52</v>
      </c>
      <c r="G108" s="83">
        <v>31959559.52</v>
      </c>
      <c r="H108" s="83">
        <f t="shared" si="14"/>
        <v>0</v>
      </c>
      <c r="I108" s="77">
        <f t="shared" si="15"/>
        <v>0</v>
      </c>
      <c r="J108" s="77">
        <f t="shared" si="15"/>
        <v>31959560</v>
      </c>
      <c r="K108" s="77">
        <f t="shared" si="15"/>
        <v>31959560</v>
      </c>
      <c r="L108" s="77">
        <f t="shared" si="15"/>
        <v>31959560</v>
      </c>
      <c r="M108" s="77">
        <f t="shared" si="15"/>
        <v>31959560</v>
      </c>
      <c r="N108" s="77">
        <f t="shared" si="15"/>
        <v>0</v>
      </c>
    </row>
    <row r="109" spans="2:14" ht="15" hidden="1">
      <c r="B109" t="s">
        <v>464</v>
      </c>
      <c r="C109" s="83">
        <v>0</v>
      </c>
      <c r="D109" s="83">
        <v>1713180</v>
      </c>
      <c r="E109" s="83">
        <v>1713180</v>
      </c>
      <c r="F109" s="83">
        <v>1713180</v>
      </c>
      <c r="G109" s="83">
        <v>1713180</v>
      </c>
      <c r="H109" s="83">
        <f t="shared" si="14"/>
        <v>0</v>
      </c>
      <c r="I109" s="77">
        <f t="shared" si="15"/>
        <v>0</v>
      </c>
      <c r="J109" s="77">
        <f t="shared" si="15"/>
        <v>1713180</v>
      </c>
      <c r="K109" s="77">
        <f t="shared" si="15"/>
        <v>1713180</v>
      </c>
      <c r="L109" s="77">
        <f t="shared" si="15"/>
        <v>1713180</v>
      </c>
      <c r="M109" s="77">
        <f t="shared" si="15"/>
        <v>1713180</v>
      </c>
      <c r="N109" s="77">
        <f t="shared" si="15"/>
        <v>0</v>
      </c>
    </row>
    <row r="110" spans="2:14" ht="15" hidden="1">
      <c r="B110" t="s">
        <v>465</v>
      </c>
      <c r="C110" s="83">
        <v>0</v>
      </c>
      <c r="D110" s="83">
        <v>1610279</v>
      </c>
      <c r="E110" s="83">
        <v>1610279</v>
      </c>
      <c r="F110" s="83">
        <v>1610279</v>
      </c>
      <c r="G110" s="83">
        <v>1610279</v>
      </c>
      <c r="H110" s="83">
        <f t="shared" si="14"/>
        <v>0</v>
      </c>
      <c r="I110" s="77">
        <f aca="true" t="shared" si="16" ref="I110:N111">+ROUND(C110,0)</f>
        <v>0</v>
      </c>
      <c r="J110" s="77">
        <f t="shared" si="16"/>
        <v>1610279</v>
      </c>
      <c r="K110" s="77">
        <f t="shared" si="16"/>
        <v>1610279</v>
      </c>
      <c r="L110" s="77">
        <f t="shared" si="16"/>
        <v>1610279</v>
      </c>
      <c r="M110" s="77">
        <f t="shared" si="16"/>
        <v>1610279</v>
      </c>
      <c r="N110" s="77">
        <f t="shared" si="16"/>
        <v>0</v>
      </c>
    </row>
    <row r="111" spans="2:14" ht="15" hidden="1">
      <c r="B111" t="s">
        <v>466</v>
      </c>
      <c r="C111" s="83">
        <v>0</v>
      </c>
      <c r="D111" s="83">
        <v>297066</v>
      </c>
      <c r="E111" s="83">
        <v>297066</v>
      </c>
      <c r="F111" s="83">
        <v>297066</v>
      </c>
      <c r="G111" s="83">
        <v>297066</v>
      </c>
      <c r="H111" s="83">
        <f t="shared" si="14"/>
        <v>0</v>
      </c>
      <c r="I111" s="77">
        <f t="shared" si="16"/>
        <v>0</v>
      </c>
      <c r="J111" s="77">
        <f t="shared" si="16"/>
        <v>297066</v>
      </c>
      <c r="K111" s="77">
        <f t="shared" si="16"/>
        <v>297066</v>
      </c>
      <c r="L111" s="77">
        <f t="shared" si="16"/>
        <v>297066</v>
      </c>
      <c r="M111" s="77">
        <f t="shared" si="16"/>
        <v>297066</v>
      </c>
      <c r="N111" s="77">
        <f t="shared" si="16"/>
        <v>0</v>
      </c>
    </row>
    <row r="112" spans="3:8" ht="15" hidden="1">
      <c r="C112" s="81">
        <f aca="true" t="shared" si="17" ref="C112:H112">SUM(C94:C111)</f>
        <v>4891004883</v>
      </c>
      <c r="D112" s="81">
        <f t="shared" si="17"/>
        <v>381035810.09000003</v>
      </c>
      <c r="E112" s="81">
        <f t="shared" si="17"/>
        <v>5272040693.09</v>
      </c>
      <c r="F112" s="81">
        <f t="shared" si="17"/>
        <v>3736551327.3099995</v>
      </c>
      <c r="G112" s="81">
        <f t="shared" si="17"/>
        <v>3723919291.92</v>
      </c>
      <c r="H112" s="87">
        <f t="shared" si="17"/>
        <v>1535489365.7800002</v>
      </c>
    </row>
    <row r="113" spans="3:7" ht="15" hidden="1">
      <c r="C113" s="175"/>
      <c r="D113" s="175"/>
      <c r="E113" s="175"/>
      <c r="F113" s="175"/>
      <c r="G113" s="175"/>
    </row>
    <row r="114" spans="2:7" ht="15" hidden="1">
      <c r="B114" s="30" t="s">
        <v>448</v>
      </c>
      <c r="C114" s="175"/>
      <c r="D114" s="175"/>
      <c r="E114" s="175"/>
      <c r="F114" s="175"/>
      <c r="G114" s="175"/>
    </row>
    <row r="115" spans="2:14" ht="15" hidden="1">
      <c r="B115" t="s">
        <v>449</v>
      </c>
      <c r="C115" s="80">
        <v>129221000</v>
      </c>
      <c r="D115" s="80">
        <v>147947998</v>
      </c>
      <c r="E115" s="80">
        <v>277168998</v>
      </c>
      <c r="F115" s="80">
        <v>232712713</v>
      </c>
      <c r="G115" s="80">
        <v>223659140</v>
      </c>
      <c r="H115" s="83">
        <v>44456285</v>
      </c>
      <c r="I115" s="77">
        <f>+ROUND(C115,0)</f>
        <v>129221000</v>
      </c>
      <c r="J115" s="77">
        <f aca="true" t="shared" si="18" ref="J115:N116">+ROUND(D115,0)</f>
        <v>147947998</v>
      </c>
      <c r="K115" s="77">
        <f t="shared" si="18"/>
        <v>277168998</v>
      </c>
      <c r="L115" s="77">
        <f t="shared" si="18"/>
        <v>232712713</v>
      </c>
      <c r="M115" s="77">
        <f t="shared" si="18"/>
        <v>223659140</v>
      </c>
      <c r="N115" s="77">
        <f t="shared" si="18"/>
        <v>44456285</v>
      </c>
    </row>
    <row r="116" spans="2:14" ht="15" hidden="1">
      <c r="B116" t="s">
        <v>450</v>
      </c>
      <c r="C116" s="80">
        <v>0</v>
      </c>
      <c r="D116" s="80">
        <v>5024793</v>
      </c>
      <c r="E116" s="80">
        <v>5024793</v>
      </c>
      <c r="F116" s="80">
        <v>3145608</v>
      </c>
      <c r="G116" s="80">
        <v>2369926</v>
      </c>
      <c r="H116" s="83">
        <v>1879185</v>
      </c>
      <c r="I116" s="77">
        <f>+ROUND(C116,0)</f>
        <v>0</v>
      </c>
      <c r="J116" s="77">
        <f t="shared" si="18"/>
        <v>5024793</v>
      </c>
      <c r="K116" s="77">
        <f t="shared" si="18"/>
        <v>5024793</v>
      </c>
      <c r="L116" s="77">
        <f t="shared" si="18"/>
        <v>3145608</v>
      </c>
      <c r="M116" s="77">
        <f t="shared" si="18"/>
        <v>2369926</v>
      </c>
      <c r="N116" s="77">
        <f t="shared" si="18"/>
        <v>1879185</v>
      </c>
    </row>
    <row r="117" spans="3:8" ht="15" hidden="1">
      <c r="C117" s="85">
        <f aca="true" t="shared" si="19" ref="C117:H117">SUM(C115:C116)</f>
        <v>129221000</v>
      </c>
      <c r="D117" s="85">
        <f>SUM(D115:D116)-1</f>
        <v>152972790</v>
      </c>
      <c r="E117" s="85">
        <f t="shared" si="19"/>
        <v>282193791</v>
      </c>
      <c r="F117" s="85">
        <f t="shared" si="19"/>
        <v>235858321</v>
      </c>
      <c r="G117" s="85">
        <f t="shared" si="19"/>
        <v>226029066</v>
      </c>
      <c r="H117" s="85">
        <f t="shared" si="19"/>
        <v>46335470</v>
      </c>
    </row>
    <row r="118" ht="15" customHeight="1" hidden="1"/>
    <row r="119" ht="15" customHeight="1" hidden="1"/>
    <row r="120" ht="15" customHeight="1" hidden="1"/>
    <row r="121" spans="3:16" ht="15" customHeight="1" hidden="1">
      <c r="C121" s="125">
        <f>+C112+C117</f>
        <v>5020225883</v>
      </c>
      <c r="D121" s="125">
        <f aca="true" t="shared" si="20" ref="D121:P121">+D112+D117</f>
        <v>534008600.09000003</v>
      </c>
      <c r="E121" s="125">
        <f t="shared" si="20"/>
        <v>5554234484.09</v>
      </c>
      <c r="F121" s="125">
        <f t="shared" si="20"/>
        <v>3972409648.3099995</v>
      </c>
      <c r="G121" s="125">
        <f t="shared" si="20"/>
        <v>3949948357.92</v>
      </c>
      <c r="H121" s="125">
        <f t="shared" si="20"/>
        <v>1581824835.7800002</v>
      </c>
      <c r="I121" s="125">
        <f t="shared" si="20"/>
        <v>0</v>
      </c>
      <c r="J121" s="125">
        <f t="shared" si="20"/>
        <v>0</v>
      </c>
      <c r="K121" s="125">
        <f t="shared" si="20"/>
        <v>0</v>
      </c>
      <c r="L121" s="125">
        <f t="shared" si="20"/>
        <v>0</v>
      </c>
      <c r="M121" s="125">
        <f t="shared" si="20"/>
        <v>0</v>
      </c>
      <c r="N121" s="125">
        <f t="shared" si="20"/>
        <v>0</v>
      </c>
      <c r="O121" s="125">
        <f t="shared" si="20"/>
        <v>0</v>
      </c>
      <c r="P121" s="125">
        <f t="shared" si="20"/>
        <v>0</v>
      </c>
    </row>
    <row r="122" ht="15" customHeight="1" hidden="1"/>
    <row r="123" ht="15" customHeight="1" hidden="1"/>
    <row r="124" ht="15" customHeight="1" hidden="1">
      <c r="B124">
        <v>1000</v>
      </c>
    </row>
    <row r="125" ht="15" customHeight="1" hidden="1">
      <c r="B125">
        <v>2000</v>
      </c>
    </row>
    <row r="126" spans="3:8" ht="15">
      <c r="C126" s="83"/>
      <c r="D126" s="83"/>
      <c r="E126" s="83"/>
      <c r="F126" s="83"/>
      <c r="G126" s="83"/>
      <c r="H126" s="83"/>
    </row>
    <row r="127" spans="3:8" ht="15">
      <c r="C127" s="163"/>
      <c r="D127" s="163"/>
      <c r="E127" s="163"/>
      <c r="F127" s="163"/>
      <c r="G127" s="163"/>
      <c r="H127" s="163"/>
    </row>
    <row r="130" spans="2:6" ht="15">
      <c r="B130" s="126"/>
      <c r="F130" s="126"/>
    </row>
    <row r="131" spans="2:6" ht="15">
      <c r="B131" s="129"/>
      <c r="F131" s="129"/>
    </row>
    <row r="132" spans="2:6" ht="15">
      <c r="B132" s="129"/>
      <c r="F132" s="129"/>
    </row>
  </sheetData>
  <sheetProtection/>
  <mergeCells count="21">
    <mergeCell ref="A84:B84"/>
    <mergeCell ref="A10:B10"/>
    <mergeCell ref="A11:B11"/>
    <mergeCell ref="A12:B12"/>
    <mergeCell ref="A22:B22"/>
    <mergeCell ref="A78:B78"/>
    <mergeCell ref="A41:B41"/>
    <mergeCell ref="A67:B67"/>
    <mergeCell ref="A1:H1"/>
    <mergeCell ref="A5:H5"/>
    <mergeCell ref="A30:B30"/>
    <mergeCell ref="H8:H9"/>
    <mergeCell ref="A6:H6"/>
    <mergeCell ref="A3:H3"/>
    <mergeCell ref="A4:H4"/>
    <mergeCell ref="C8:G8"/>
    <mergeCell ref="A7:H7"/>
    <mergeCell ref="A8:B9"/>
    <mergeCell ref="A48:B48"/>
    <mergeCell ref="A58:B58"/>
    <mergeCell ref="A47:B47"/>
  </mergeCells>
  <printOptions horizontalCentered="1" verticalCentered="1"/>
  <pageMargins left="0.3937007874015748" right="0.5118110236220472" top="0.15748031496062992" bottom="0.15748031496062992" header="0.31496062992125984" footer="0.31496062992125984"/>
  <pageSetup horizontalDpi="600" verticalDpi="600" orientation="portrait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30" zoomScaleSheetLayoutView="130" zoomScalePageLayoutView="0" workbookViewId="0" topLeftCell="A1">
      <pane xSplit="7" ySplit="9" topLeftCell="H22" activePane="bottomRight" state="frozen"/>
      <selection pane="topLeft" activeCell="E16" sqref="E16"/>
      <selection pane="topRight" activeCell="E16" sqref="E16"/>
      <selection pane="bottomLeft" activeCell="E16" sqref="E16"/>
      <selection pane="bottomRight" activeCell="B24" sqref="B24:G24"/>
    </sheetView>
  </sheetViews>
  <sheetFormatPr defaultColWidth="11.421875" defaultRowHeight="15"/>
  <cols>
    <col min="1" max="1" width="26.7109375" style="0" customWidth="1"/>
    <col min="2" max="2" width="18.00390625" style="0" customWidth="1"/>
    <col min="3" max="3" width="12.57421875" style="0" customWidth="1"/>
    <col min="4" max="7" width="13.8515625" style="0" customWidth="1"/>
  </cols>
  <sheetData>
    <row r="1" spans="1:7" ht="39.75" customHeight="1">
      <c r="A1" s="364" t="s">
        <v>425</v>
      </c>
      <c r="B1" s="364"/>
      <c r="C1" s="364"/>
      <c r="D1" s="364"/>
      <c r="E1" s="364"/>
      <c r="F1" s="364"/>
      <c r="G1" s="364"/>
    </row>
    <row r="2" ht="15.75" thickBot="1"/>
    <row r="3" spans="1:7" ht="15">
      <c r="A3" s="271" t="s">
        <v>441</v>
      </c>
      <c r="B3" s="272"/>
      <c r="C3" s="272"/>
      <c r="D3" s="272"/>
      <c r="E3" s="272"/>
      <c r="F3" s="272"/>
      <c r="G3" s="389"/>
    </row>
    <row r="4" spans="1:7" ht="15">
      <c r="A4" s="326" t="s">
        <v>304</v>
      </c>
      <c r="B4" s="327"/>
      <c r="C4" s="327"/>
      <c r="D4" s="327"/>
      <c r="E4" s="327"/>
      <c r="F4" s="327"/>
      <c r="G4" s="385"/>
    </row>
    <row r="5" spans="1:7" ht="15">
      <c r="A5" s="326" t="s">
        <v>426</v>
      </c>
      <c r="B5" s="327"/>
      <c r="C5" s="327"/>
      <c r="D5" s="327"/>
      <c r="E5" s="327"/>
      <c r="F5" s="327"/>
      <c r="G5" s="385"/>
    </row>
    <row r="6" spans="1:7" ht="15">
      <c r="A6" s="326" t="str">
        <f>+6c!A6:H6</f>
        <v>Del 1 de Enero al 31 de Marzo de 2018</v>
      </c>
      <c r="B6" s="327"/>
      <c r="C6" s="327"/>
      <c r="D6" s="327"/>
      <c r="E6" s="327"/>
      <c r="F6" s="327"/>
      <c r="G6" s="385"/>
    </row>
    <row r="7" spans="1:7" ht="15.75" thickBot="1">
      <c r="A7" s="329" t="s">
        <v>1</v>
      </c>
      <c r="B7" s="330"/>
      <c r="C7" s="330"/>
      <c r="D7" s="330"/>
      <c r="E7" s="330"/>
      <c r="F7" s="330"/>
      <c r="G7" s="386"/>
    </row>
    <row r="8" spans="1:7" ht="15.75" thickBot="1">
      <c r="A8" s="321" t="s">
        <v>2</v>
      </c>
      <c r="B8" s="310" t="s">
        <v>307</v>
      </c>
      <c r="C8" s="311"/>
      <c r="D8" s="311"/>
      <c r="E8" s="311"/>
      <c r="F8" s="312"/>
      <c r="G8" s="323" t="s">
        <v>308</v>
      </c>
    </row>
    <row r="9" spans="1:7" ht="17.25" thickBot="1">
      <c r="A9" s="322"/>
      <c r="B9" s="236" t="s">
        <v>191</v>
      </c>
      <c r="C9" s="236" t="s">
        <v>309</v>
      </c>
      <c r="D9" s="236" t="s">
        <v>310</v>
      </c>
      <c r="E9" s="236" t="s">
        <v>427</v>
      </c>
      <c r="F9" s="236" t="s">
        <v>210</v>
      </c>
      <c r="G9" s="324"/>
    </row>
    <row r="10" spans="1:7" ht="16.5">
      <c r="A10" s="238" t="s">
        <v>428</v>
      </c>
      <c r="B10" s="168">
        <f>B11+B12+B13+B16+B17+B20</f>
        <v>35908600</v>
      </c>
      <c r="C10" s="168">
        <f>C11+C12+C13+C16+C17+C20</f>
        <v>6092640.69</v>
      </c>
      <c r="D10" s="168">
        <f>D11+D12+D13+D16+D17+D20</f>
        <v>42001240.690000005</v>
      </c>
      <c r="E10" s="168">
        <f>E11+E12+E13+E16+E17+E20</f>
        <v>6342691.970000001</v>
      </c>
      <c r="F10" s="168">
        <f>F11+F12+F13+F16+F17+F20</f>
        <v>6275411.970000001</v>
      </c>
      <c r="G10" s="111">
        <f>D10-E10</f>
        <v>35658548.720000006</v>
      </c>
    </row>
    <row r="11" spans="1:7" ht="15">
      <c r="A11" s="61" t="s">
        <v>429</v>
      </c>
      <c r="B11" s="169"/>
      <c r="C11" s="169"/>
      <c r="D11" s="169"/>
      <c r="E11" s="169"/>
      <c r="F11" s="169"/>
      <c r="G11" s="112">
        <f aca="true" t="shared" si="0" ref="G11:G20">D11-E11</f>
        <v>0</v>
      </c>
    </row>
    <row r="12" spans="1:7" ht="15">
      <c r="A12" s="61" t="s">
        <v>430</v>
      </c>
      <c r="B12" s="169">
        <f>+6a!C11</f>
        <v>35908600</v>
      </c>
      <c r="C12" s="169">
        <f>+6a!D11</f>
        <v>6092640.69</v>
      </c>
      <c r="D12" s="169">
        <f>+6a!E11</f>
        <v>42001240.690000005</v>
      </c>
      <c r="E12" s="169">
        <f>+6a!F11</f>
        <v>6342691.970000001</v>
      </c>
      <c r="F12" s="169">
        <f>+6a!G11</f>
        <v>6275411.970000001</v>
      </c>
      <c r="G12" s="169">
        <f>+6a!H11</f>
        <v>35658548.720000006</v>
      </c>
    </row>
    <row r="13" spans="1:7" ht="15">
      <c r="A13" s="61" t="s">
        <v>431</v>
      </c>
      <c r="B13" s="169">
        <f>B14+B15</f>
        <v>0</v>
      </c>
      <c r="C13" s="169">
        <f>C14+C15</f>
        <v>0</v>
      </c>
      <c r="D13" s="169">
        <f>D14+D15</f>
        <v>0</v>
      </c>
      <c r="E13" s="169">
        <f>E14+E15</f>
        <v>0</v>
      </c>
      <c r="F13" s="169">
        <f>F14+F15</f>
        <v>0</v>
      </c>
      <c r="G13" s="112">
        <f t="shared" si="0"/>
        <v>0</v>
      </c>
    </row>
    <row r="14" spans="1:7" ht="15">
      <c r="A14" s="61" t="s">
        <v>432</v>
      </c>
      <c r="B14" s="169"/>
      <c r="C14" s="169"/>
      <c r="D14" s="169"/>
      <c r="E14" s="169"/>
      <c r="F14" s="169"/>
      <c r="G14" s="112">
        <f t="shared" si="0"/>
        <v>0</v>
      </c>
    </row>
    <row r="15" spans="1:7" ht="15">
      <c r="A15" s="61" t="s">
        <v>433</v>
      </c>
      <c r="B15" s="169"/>
      <c r="C15" s="169"/>
      <c r="D15" s="169"/>
      <c r="E15" s="169"/>
      <c r="F15" s="169"/>
      <c r="G15" s="112">
        <f t="shared" si="0"/>
        <v>0</v>
      </c>
    </row>
    <row r="16" spans="1:7" ht="15">
      <c r="A16" s="61" t="s">
        <v>434</v>
      </c>
      <c r="B16" s="169"/>
      <c r="C16" s="169"/>
      <c r="D16" s="169"/>
      <c r="E16" s="169"/>
      <c r="F16" s="169"/>
      <c r="G16" s="112">
        <f t="shared" si="0"/>
        <v>0</v>
      </c>
    </row>
    <row r="17" spans="1:7" s="55" customFormat="1" ht="26.25">
      <c r="A17" s="65" t="s">
        <v>435</v>
      </c>
      <c r="B17" s="170">
        <f>B18+B19</f>
        <v>0</v>
      </c>
      <c r="C17" s="170">
        <f>C18+C19</f>
        <v>0</v>
      </c>
      <c r="D17" s="170">
        <f>D18+D19</f>
        <v>0</v>
      </c>
      <c r="E17" s="170">
        <f>E18+E19</f>
        <v>0</v>
      </c>
      <c r="F17" s="170">
        <f>F18+F19</f>
        <v>0</v>
      </c>
      <c r="G17" s="112">
        <f t="shared" si="0"/>
        <v>0</v>
      </c>
    </row>
    <row r="18" spans="1:7" ht="15">
      <c r="A18" s="62" t="s">
        <v>436</v>
      </c>
      <c r="B18" s="169"/>
      <c r="C18" s="169"/>
      <c r="D18" s="169"/>
      <c r="E18" s="169"/>
      <c r="F18" s="169"/>
      <c r="G18" s="112">
        <f t="shared" si="0"/>
        <v>0</v>
      </c>
    </row>
    <row r="19" spans="1:7" ht="15">
      <c r="A19" s="62" t="s">
        <v>437</v>
      </c>
      <c r="B19" s="169"/>
      <c r="C19" s="169"/>
      <c r="D19" s="169"/>
      <c r="E19" s="169"/>
      <c r="F19" s="169"/>
      <c r="G19" s="112">
        <f t="shared" si="0"/>
        <v>0</v>
      </c>
    </row>
    <row r="20" spans="1:7" ht="15">
      <c r="A20" s="61" t="s">
        <v>438</v>
      </c>
      <c r="B20" s="169"/>
      <c r="C20" s="169"/>
      <c r="D20" s="169"/>
      <c r="E20" s="169"/>
      <c r="F20" s="169"/>
      <c r="G20" s="112">
        <f t="shared" si="0"/>
        <v>0</v>
      </c>
    </row>
    <row r="21" spans="1:7" ht="15">
      <c r="A21" s="61"/>
      <c r="B21" s="168"/>
      <c r="C21" s="168"/>
      <c r="D21" s="168"/>
      <c r="E21" s="168"/>
      <c r="F21" s="168"/>
      <c r="G21" s="111"/>
    </row>
    <row r="22" spans="1:7" ht="16.5">
      <c r="A22" s="238" t="s">
        <v>439</v>
      </c>
      <c r="B22" s="168">
        <f>B23+B24+B25+B28+B29+B32</f>
        <v>5143155456</v>
      </c>
      <c r="C22" s="168">
        <f>C23+C24+C25+C28+C29+C32</f>
        <v>161000719.20999998</v>
      </c>
      <c r="D22" s="168">
        <f>D23+D24+D25+D28+D29+D32</f>
        <v>5304156175.21</v>
      </c>
      <c r="E22" s="168">
        <f>E23+E24+E25+E28+E29+E32</f>
        <v>571337272.4100001</v>
      </c>
      <c r="F22" s="168">
        <f>F23+F24+F25+F28+F29+F32</f>
        <v>571337272.4100001</v>
      </c>
      <c r="G22" s="111">
        <f>D22-E22</f>
        <v>4732818902.8</v>
      </c>
    </row>
    <row r="23" spans="1:7" ht="15">
      <c r="A23" s="61" t="s">
        <v>429</v>
      </c>
      <c r="B23" s="168"/>
      <c r="C23" s="168"/>
      <c r="D23" s="168"/>
      <c r="E23" s="168"/>
      <c r="F23" s="168"/>
      <c r="G23" s="112">
        <f aca="true" t="shared" si="1" ref="G23:G32">D23-E23</f>
        <v>0</v>
      </c>
    </row>
    <row r="24" spans="1:7" ht="15">
      <c r="A24" s="61" t="s">
        <v>430</v>
      </c>
      <c r="B24" s="169">
        <f>+6a!C85</f>
        <v>5143155456</v>
      </c>
      <c r="C24" s="169">
        <f>+6a!D85</f>
        <v>161000719.20999998</v>
      </c>
      <c r="D24" s="169">
        <f>+6a!E85</f>
        <v>5304156175.21</v>
      </c>
      <c r="E24" s="169">
        <f>+6a!F85</f>
        <v>571337272.4100001</v>
      </c>
      <c r="F24" s="169">
        <f>+6a!G85</f>
        <v>571337272.4100001</v>
      </c>
      <c r="G24" s="169">
        <f>+6a!H85</f>
        <v>4732818902.8</v>
      </c>
    </row>
    <row r="25" spans="1:7" ht="15">
      <c r="A25" s="61" t="s">
        <v>431</v>
      </c>
      <c r="B25" s="168">
        <f>B26+B27</f>
        <v>0</v>
      </c>
      <c r="C25" s="168">
        <f>C26+C27</f>
        <v>0</v>
      </c>
      <c r="D25" s="168">
        <f>D26+D27</f>
        <v>0</v>
      </c>
      <c r="E25" s="168">
        <f>E26+E27</f>
        <v>0</v>
      </c>
      <c r="F25" s="168">
        <f>F26+F27</f>
        <v>0</v>
      </c>
      <c r="G25" s="112">
        <f t="shared" si="1"/>
        <v>0</v>
      </c>
    </row>
    <row r="26" spans="1:7" ht="15">
      <c r="A26" s="61" t="s">
        <v>432</v>
      </c>
      <c r="B26" s="168"/>
      <c r="C26" s="168"/>
      <c r="D26" s="168"/>
      <c r="E26" s="168"/>
      <c r="F26" s="168"/>
      <c r="G26" s="112">
        <f t="shared" si="1"/>
        <v>0</v>
      </c>
    </row>
    <row r="27" spans="1:7" ht="15">
      <c r="A27" s="61" t="s">
        <v>433</v>
      </c>
      <c r="B27" s="168"/>
      <c r="C27" s="168"/>
      <c r="D27" s="168"/>
      <c r="E27" s="168"/>
      <c r="F27" s="168"/>
      <c r="G27" s="112">
        <f t="shared" si="1"/>
        <v>0</v>
      </c>
    </row>
    <row r="28" spans="1:7" ht="15">
      <c r="A28" s="61" t="s">
        <v>434</v>
      </c>
      <c r="B28" s="168"/>
      <c r="C28" s="168"/>
      <c r="D28" s="168"/>
      <c r="E28" s="168"/>
      <c r="F28" s="168"/>
      <c r="G28" s="112">
        <f t="shared" si="1"/>
        <v>0</v>
      </c>
    </row>
    <row r="29" spans="1:7" ht="24.75">
      <c r="A29" s="61" t="s">
        <v>435</v>
      </c>
      <c r="B29" s="168">
        <f>B30+B31</f>
        <v>0</v>
      </c>
      <c r="C29" s="168">
        <f>C30+C31</f>
        <v>0</v>
      </c>
      <c r="D29" s="168">
        <f>D30+D31</f>
        <v>0</v>
      </c>
      <c r="E29" s="168">
        <f>E30+E31</f>
        <v>0</v>
      </c>
      <c r="F29" s="168">
        <f>F30+F31</f>
        <v>0</v>
      </c>
      <c r="G29" s="112">
        <f t="shared" si="1"/>
        <v>0</v>
      </c>
    </row>
    <row r="30" spans="1:7" ht="15">
      <c r="A30" s="62" t="s">
        <v>436</v>
      </c>
      <c r="B30" s="168"/>
      <c r="C30" s="168"/>
      <c r="D30" s="168"/>
      <c r="E30" s="168"/>
      <c r="F30" s="168"/>
      <c r="G30" s="112">
        <f t="shared" si="1"/>
        <v>0</v>
      </c>
    </row>
    <row r="31" spans="1:7" ht="15">
      <c r="A31" s="62" t="s">
        <v>437</v>
      </c>
      <c r="B31" s="168"/>
      <c r="C31" s="168"/>
      <c r="D31" s="168"/>
      <c r="E31" s="168"/>
      <c r="F31" s="168"/>
      <c r="G31" s="112">
        <f t="shared" si="1"/>
        <v>0</v>
      </c>
    </row>
    <row r="32" spans="1:7" ht="15">
      <c r="A32" s="61" t="s">
        <v>438</v>
      </c>
      <c r="B32" s="168"/>
      <c r="C32" s="168"/>
      <c r="D32" s="168"/>
      <c r="E32" s="168"/>
      <c r="F32" s="168"/>
      <c r="G32" s="112">
        <f t="shared" si="1"/>
        <v>0</v>
      </c>
    </row>
    <row r="33" spans="1:7" ht="16.5">
      <c r="A33" s="238" t="s">
        <v>440</v>
      </c>
      <c r="B33" s="168">
        <f>B10+B22</f>
        <v>5179064056</v>
      </c>
      <c r="C33" s="168">
        <f>C10+C22</f>
        <v>167093359.89999998</v>
      </c>
      <c r="D33" s="168">
        <f>D10+D22</f>
        <v>5346157415.9</v>
      </c>
      <c r="E33" s="168">
        <f>E10+E22</f>
        <v>577679964.3800001</v>
      </c>
      <c r="F33" s="168">
        <f>F10+F22</f>
        <v>577612684.3800001</v>
      </c>
      <c r="G33" s="111">
        <f>D33-E33</f>
        <v>4768477451.5199995</v>
      </c>
    </row>
    <row r="34" spans="1:7" ht="15.75" thickBot="1">
      <c r="A34" s="63"/>
      <c r="B34" s="64"/>
      <c r="C34" s="64"/>
      <c r="D34" s="64"/>
      <c r="E34" s="64"/>
      <c r="F34" s="64"/>
      <c r="G34" s="2"/>
    </row>
    <row r="35" spans="1:7" ht="15" hidden="1">
      <c r="A35" s="30" t="s">
        <v>468</v>
      </c>
      <c r="B35">
        <v>66710114</v>
      </c>
      <c r="C35">
        <v>2319820</v>
      </c>
      <c r="D35">
        <v>69029934</v>
      </c>
      <c r="E35">
        <v>53381408</v>
      </c>
      <c r="F35">
        <v>51133811</v>
      </c>
      <c r="G35">
        <f>+D35-E35</f>
        <v>15648526</v>
      </c>
    </row>
    <row r="36" spans="1:7" ht="15" hidden="1">
      <c r="A36" t="s">
        <v>445</v>
      </c>
      <c r="B36" s="80">
        <v>4760133684</v>
      </c>
      <c r="C36" s="80">
        <v>43136702</v>
      </c>
      <c r="D36" s="80">
        <v>4803270386</v>
      </c>
      <c r="E36" s="80">
        <v>3332877666</v>
      </c>
      <c r="F36" s="80">
        <v>3332877666</v>
      </c>
      <c r="G36">
        <f>+D36-E36</f>
        <v>1470392720</v>
      </c>
    </row>
    <row r="37" spans="2:7" ht="15" hidden="1">
      <c r="B37" s="80">
        <f aca="true" t="shared" si="2" ref="B37:G37">+B36+B35</f>
        <v>4826843798</v>
      </c>
      <c r="C37" s="80">
        <f t="shared" si="2"/>
        <v>45456522</v>
      </c>
      <c r="D37" s="80">
        <f t="shared" si="2"/>
        <v>4872300320</v>
      </c>
      <c r="E37" s="80">
        <f t="shared" si="2"/>
        <v>3386259074</v>
      </c>
      <c r="F37" s="80">
        <f t="shared" si="2"/>
        <v>3384011477</v>
      </c>
      <c r="G37" s="80">
        <f t="shared" si="2"/>
        <v>1486041246</v>
      </c>
    </row>
    <row r="38" spans="2:7" ht="15" hidden="1">
      <c r="B38" s="80">
        <f aca="true" t="shared" si="3" ref="B38:G38">+B37-B33</f>
        <v>-352220258</v>
      </c>
      <c r="C38" s="80">
        <f t="shared" si="3"/>
        <v>-121636837.89999998</v>
      </c>
      <c r="D38" s="80">
        <f t="shared" si="3"/>
        <v>-473857095.8999996</v>
      </c>
      <c r="E38" s="80">
        <f t="shared" si="3"/>
        <v>2808579109.62</v>
      </c>
      <c r="F38" s="80">
        <f t="shared" si="3"/>
        <v>2806398792.62</v>
      </c>
      <c r="G38" s="80">
        <f t="shared" si="3"/>
        <v>-3282436205.5199995</v>
      </c>
    </row>
    <row r="39" spans="2:7" ht="15">
      <c r="B39" s="80"/>
      <c r="C39" s="80"/>
      <c r="D39" s="80"/>
      <c r="E39" s="80"/>
      <c r="F39" s="80"/>
      <c r="G39" s="80"/>
    </row>
    <row r="40" spans="2:7" ht="15">
      <c r="B40" s="80"/>
      <c r="C40" s="80"/>
      <c r="D40" s="80"/>
      <c r="E40" s="80"/>
      <c r="F40" s="80"/>
      <c r="G40" s="80"/>
    </row>
    <row r="41" spans="2:7" ht="15">
      <c r="B41" s="81"/>
      <c r="C41" s="81"/>
      <c r="D41" s="81"/>
      <c r="E41" s="81"/>
      <c r="F41" s="81"/>
      <c r="G41" s="81"/>
    </row>
    <row r="42" spans="2:7" ht="15">
      <c r="B42" s="81"/>
      <c r="C42" s="81"/>
      <c r="D42" s="81"/>
      <c r="E42" s="81"/>
      <c r="F42" s="81"/>
      <c r="G42" s="81"/>
    </row>
    <row r="43" spans="2:7" ht="15">
      <c r="B43" s="81"/>
      <c r="C43" s="81"/>
      <c r="D43" s="81"/>
      <c r="E43" s="81"/>
      <c r="F43" s="81"/>
      <c r="G43" s="81"/>
    </row>
    <row r="44" spans="2:7" ht="15">
      <c r="B44" s="81"/>
      <c r="C44" s="81"/>
      <c r="D44" s="81"/>
      <c r="E44" s="81"/>
      <c r="F44" s="81"/>
      <c r="G44" s="81"/>
    </row>
    <row r="45" spans="2:7" ht="15">
      <c r="B45" s="80"/>
      <c r="C45" s="80"/>
      <c r="D45" s="80"/>
      <c r="E45" s="80"/>
      <c r="F45" s="80"/>
      <c r="G45" s="80"/>
    </row>
    <row r="46" spans="2:7" ht="15">
      <c r="B46" s="80"/>
      <c r="C46" s="80"/>
      <c r="D46" s="80"/>
      <c r="E46" s="80"/>
      <c r="F46" s="80"/>
      <c r="G46" s="80"/>
    </row>
    <row r="47" spans="2:7" ht="15">
      <c r="B47" s="80"/>
      <c r="C47" s="80"/>
      <c r="D47" s="80"/>
      <c r="E47" s="80"/>
      <c r="F47" s="80"/>
      <c r="G47" s="80"/>
    </row>
    <row r="48" spans="2:7" ht="15">
      <c r="B48" s="80"/>
      <c r="C48" s="80"/>
      <c r="D48" s="80"/>
      <c r="E48" s="80"/>
      <c r="F48" s="80"/>
      <c r="G48" s="80"/>
    </row>
    <row r="49" spans="2:7" ht="15">
      <c r="B49" s="80"/>
      <c r="C49" s="80"/>
      <c r="D49" s="80"/>
      <c r="E49" s="80"/>
      <c r="F49" s="80"/>
      <c r="G49" s="80"/>
    </row>
    <row r="50" spans="2:7" ht="15">
      <c r="B50" s="80"/>
      <c r="C50" s="80"/>
      <c r="D50" s="80"/>
      <c r="E50" s="80"/>
      <c r="F50" s="80"/>
      <c r="G50" s="80"/>
    </row>
    <row r="51" spans="2:7" ht="15">
      <c r="B51" s="80"/>
      <c r="C51" s="80"/>
      <c r="D51" s="80"/>
      <c r="E51" s="80"/>
      <c r="F51" s="80"/>
      <c r="G51" s="80"/>
    </row>
    <row r="52" spans="2:7" ht="15">
      <c r="B52" s="80"/>
      <c r="C52" s="80"/>
      <c r="D52" s="80"/>
      <c r="E52" s="80"/>
      <c r="F52" s="80"/>
      <c r="G52" s="80"/>
    </row>
    <row r="53" spans="2:7" ht="15">
      <c r="B53" s="80"/>
      <c r="C53" s="80"/>
      <c r="D53" s="80"/>
      <c r="E53" s="80"/>
      <c r="F53" s="80"/>
      <c r="G53" s="80"/>
    </row>
    <row r="54" spans="2:7" ht="15">
      <c r="B54" s="80"/>
      <c r="C54" s="80"/>
      <c r="D54" s="80"/>
      <c r="E54" s="80"/>
      <c r="F54" s="80"/>
      <c r="G54" s="80"/>
    </row>
    <row r="55" spans="2:7" ht="15">
      <c r="B55" s="80"/>
      <c r="C55" s="80"/>
      <c r="D55" s="80"/>
      <c r="E55" s="80"/>
      <c r="F55" s="80"/>
      <c r="G55" s="80"/>
    </row>
    <row r="56" spans="2:7" ht="15">
      <c r="B56" s="80"/>
      <c r="C56" s="80"/>
      <c r="D56" s="80"/>
      <c r="E56" s="80"/>
      <c r="F56" s="80"/>
      <c r="G56" s="80"/>
    </row>
    <row r="57" spans="2:7" ht="15">
      <c r="B57" s="80"/>
      <c r="C57" s="80"/>
      <c r="D57" s="80"/>
      <c r="E57" s="80"/>
      <c r="F57" s="80"/>
      <c r="G57" s="80"/>
    </row>
    <row r="58" spans="2:7" ht="15">
      <c r="B58" s="80"/>
      <c r="C58" s="80"/>
      <c r="D58" s="80"/>
      <c r="E58" s="80"/>
      <c r="F58" s="80"/>
      <c r="G58" s="80"/>
    </row>
    <row r="59" spans="2:7" ht="15">
      <c r="B59" s="80"/>
      <c r="C59" s="80"/>
      <c r="D59" s="80"/>
      <c r="E59" s="80"/>
      <c r="F59" s="80"/>
      <c r="G59" s="80"/>
    </row>
    <row r="60" spans="2:7" ht="15">
      <c r="B60" s="80"/>
      <c r="C60" s="80"/>
      <c r="D60" s="80"/>
      <c r="E60" s="80"/>
      <c r="F60" s="80"/>
      <c r="G60" s="80"/>
    </row>
    <row r="61" spans="2:7" ht="15">
      <c r="B61" s="80"/>
      <c r="C61" s="80"/>
      <c r="D61" s="80"/>
      <c r="E61" s="80"/>
      <c r="F61" s="80"/>
      <c r="G61" s="80"/>
    </row>
    <row r="62" spans="2:7" ht="15">
      <c r="B62" s="80"/>
      <c r="C62" s="80"/>
      <c r="D62" s="80"/>
      <c r="E62" s="80"/>
      <c r="F62" s="80"/>
      <c r="G62" s="80"/>
    </row>
    <row r="63" spans="2:7" ht="15">
      <c r="B63" s="80"/>
      <c r="C63" s="80"/>
      <c r="D63" s="80"/>
      <c r="E63" s="80"/>
      <c r="F63" s="80"/>
      <c r="G63" s="80"/>
    </row>
    <row r="64" spans="2:7" ht="15">
      <c r="B64" s="80"/>
      <c r="C64" s="80"/>
      <c r="D64" s="80"/>
      <c r="E64" s="80"/>
      <c r="F64" s="80"/>
      <c r="G64" s="80"/>
    </row>
    <row r="65" spans="2:7" ht="15">
      <c r="B65" s="80"/>
      <c r="C65" s="80"/>
      <c r="D65" s="80"/>
      <c r="E65" s="80"/>
      <c r="F65" s="80"/>
      <c r="G65" s="80"/>
    </row>
    <row r="66" spans="2:7" ht="15">
      <c r="B66" s="80"/>
      <c r="C66" s="80"/>
      <c r="D66" s="80"/>
      <c r="E66" s="80"/>
      <c r="F66" s="80"/>
      <c r="G66" s="80"/>
    </row>
    <row r="67" spans="2:7" ht="15">
      <c r="B67" s="80"/>
      <c r="C67" s="80"/>
      <c r="D67" s="80"/>
      <c r="E67" s="80"/>
      <c r="F67" s="80"/>
      <c r="G67" s="80"/>
    </row>
    <row r="68" spans="2:7" ht="15">
      <c r="B68" s="80"/>
      <c r="C68" s="80"/>
      <c r="D68" s="80"/>
      <c r="E68" s="80"/>
      <c r="F68" s="80"/>
      <c r="G68" s="80"/>
    </row>
    <row r="69" spans="2:7" ht="15">
      <c r="B69" s="80"/>
      <c r="C69" s="80"/>
      <c r="D69" s="80"/>
      <c r="E69" s="80"/>
      <c r="F69" s="80"/>
      <c r="G69" s="80"/>
    </row>
  </sheetData>
  <sheetProtection/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3937007874015748" right="0.5118110236220472" top="0.5511811023622047" bottom="0.5511811023622047" header="0.31496062992125984" footer="0.31496062992125984"/>
  <pageSetup fitToHeight="2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Aztatzi</dc:creator>
  <cp:keywords/>
  <dc:description/>
  <cp:lastModifiedBy>Usuario de Windows</cp:lastModifiedBy>
  <cp:lastPrinted>2018-04-09T15:29:54Z</cp:lastPrinted>
  <dcterms:created xsi:type="dcterms:W3CDTF">2016-11-11T22:08:30Z</dcterms:created>
  <dcterms:modified xsi:type="dcterms:W3CDTF">2018-04-09T15:33:14Z</dcterms:modified>
  <cp:category/>
  <cp:version/>
  <cp:contentType/>
  <cp:contentStatus/>
</cp:coreProperties>
</file>