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61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_FilterDatabase" localSheetId="5" hidden="1">'6a'!$A$10:$H$159</definedName>
    <definedName name="_xlnm.Print_Area" localSheetId="0">'1'!$A$1:$G$90</definedName>
    <definedName name="_xlnm.Print_Area" localSheetId="3">'4'!$A$1:$E$79</definedName>
    <definedName name="_xlnm.Print_Area" localSheetId="4">'5'!$A$1:$I$87</definedName>
    <definedName name="_xlnm.Print_Area" localSheetId="5">'6a'!$A$1:$H$166</definedName>
    <definedName name="_xlnm.Print_Area" localSheetId="7">'6c'!$A$1:$H$91</definedName>
    <definedName name="_xlnm.Print_Area" localSheetId="8">'6d'!$A$1:$G$51</definedName>
    <definedName name="_xlnm.Print_Titles" localSheetId="0">'1'!$1:$7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calcId="145621"/>
</workbook>
</file>

<file path=xl/calcChain.xml><?xml version="1.0" encoding="utf-8"?>
<calcChain xmlns="http://schemas.openxmlformats.org/spreadsheetml/2006/main">
  <c r="G20" i="2" l="1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E116" i="6"/>
  <c r="E115" i="6"/>
  <c r="E114" i="6"/>
  <c r="E112" i="6"/>
  <c r="T112" i="6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E50" i="6"/>
  <c r="E49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E35" i="6"/>
  <c r="E34" i="6"/>
  <c r="E33" i="6"/>
  <c r="E32" i="6"/>
  <c r="E31" i="6"/>
  <c r="E30" i="6"/>
  <c r="E28" i="6"/>
  <c r="E27" i="6"/>
  <c r="E26" i="6"/>
  <c r="E25" i="6"/>
  <c r="E24" i="6"/>
  <c r="T24" i="6" s="1"/>
  <c r="E23" i="6"/>
  <c r="E22" i="6"/>
  <c r="E21" i="6"/>
  <c r="E20" i="6"/>
  <c r="E18" i="6"/>
  <c r="E17" i="6"/>
  <c r="E16" i="6"/>
  <c r="E15" i="6"/>
  <c r="E14" i="6"/>
  <c r="E13" i="6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45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21" i="5"/>
  <c r="I18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G37" i="9" s="1"/>
  <c r="B37" i="9"/>
  <c r="C37" i="9"/>
  <c r="D37" i="9"/>
  <c r="E37" i="9"/>
  <c r="F37" i="9"/>
  <c r="A6" i="8"/>
  <c r="C12" i="8"/>
  <c r="D12" i="8"/>
  <c r="E12" i="8"/>
  <c r="F12" i="8"/>
  <c r="G12" i="8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0" i="8" s="1"/>
  <c r="H31" i="8"/>
  <c r="H32" i="8"/>
  <c r="H33" i="8"/>
  <c r="H34" i="8"/>
  <c r="H35" i="8"/>
  <c r="H36" i="8"/>
  <c r="H37" i="8"/>
  <c r="H38" i="8"/>
  <c r="H39" i="8"/>
  <c r="C41" i="8"/>
  <c r="D41" i="8"/>
  <c r="E41" i="8"/>
  <c r="H41" i="8" s="1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8" i="8" s="1"/>
  <c r="H79" i="8"/>
  <c r="H80" i="8"/>
  <c r="H81" i="8"/>
  <c r="H82" i="8"/>
  <c r="C11" i="6"/>
  <c r="B11" i="9" s="1"/>
  <c r="D11" i="6"/>
  <c r="C11" i="9" s="1"/>
  <c r="C10" i="9" s="1"/>
  <c r="D85" i="6"/>
  <c r="C24" i="9" s="1"/>
  <c r="C22" i="9" s="1"/>
  <c r="F11" i="6"/>
  <c r="E11" i="9" s="1"/>
  <c r="E10" i="9" s="1"/>
  <c r="G11" i="6"/>
  <c r="G85" i="6"/>
  <c r="F24" i="9" s="1"/>
  <c r="F22" i="9" s="1"/>
  <c r="H12" i="6"/>
  <c r="R12" i="6"/>
  <c r="S12" i="6"/>
  <c r="U12" i="6"/>
  <c r="V12" i="6"/>
  <c r="H13" i="6"/>
  <c r="R13" i="6"/>
  <c r="S13" i="6"/>
  <c r="T13" i="6"/>
  <c r="U13" i="6"/>
  <c r="V13" i="6"/>
  <c r="H14" i="6"/>
  <c r="R14" i="6"/>
  <c r="S14" i="6"/>
  <c r="U14" i="6"/>
  <c r="V14" i="6"/>
  <c r="R15" i="6"/>
  <c r="S15" i="6"/>
  <c r="U15" i="6"/>
  <c r="V15" i="6"/>
  <c r="H16" i="6"/>
  <c r="R16" i="6"/>
  <c r="S16" i="6"/>
  <c r="T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T21" i="6"/>
  <c r="R21" i="6"/>
  <c r="S21" i="6"/>
  <c r="U21" i="6"/>
  <c r="V21" i="6"/>
  <c r="H22" i="6"/>
  <c r="R22" i="6"/>
  <c r="S22" i="6"/>
  <c r="T22" i="6"/>
  <c r="U22" i="6"/>
  <c r="V22" i="6"/>
  <c r="H23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H26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H32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H36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H50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19" i="5"/>
  <c r="D32" i="5"/>
  <c r="D39" i="5"/>
  <c r="D41" i="5"/>
  <c r="E19" i="5"/>
  <c r="G19" i="5"/>
  <c r="H19" i="5"/>
  <c r="E32" i="5"/>
  <c r="G32" i="5"/>
  <c r="H32" i="5"/>
  <c r="I32" i="5" s="1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F84" i="6"/>
  <c r="D66" i="4" s="1"/>
  <c r="H50" i="5"/>
  <c r="E59" i="5"/>
  <c r="E70" i="5" s="1"/>
  <c r="E64" i="5"/>
  <c r="E45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8" i="1" s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E12" i="4" s="1"/>
  <c r="E48" i="4" s="1"/>
  <c r="T110" i="6"/>
  <c r="T102" i="6"/>
  <c r="T98" i="6"/>
  <c r="T89" i="6"/>
  <c r="T83" i="6"/>
  <c r="T45" i="6"/>
  <c r="T17" i="6"/>
  <c r="T100" i="6"/>
  <c r="T38" i="6"/>
  <c r="T25" i="6"/>
  <c r="T12" i="6"/>
  <c r="T36" i="6"/>
  <c r="T23" i="6"/>
  <c r="H21" i="6"/>
  <c r="T120" i="6"/>
  <c r="H79" i="6"/>
  <c r="T109" i="6"/>
  <c r="T54" i="6"/>
  <c r="T32" i="6"/>
  <c r="T18" i="6"/>
  <c r="T111" i="6"/>
  <c r="T57" i="6"/>
  <c r="T105" i="6"/>
  <c r="T91" i="6"/>
  <c r="T47" i="6"/>
  <c r="T44" i="6"/>
  <c r="T14" i="6"/>
  <c r="T118" i="6"/>
  <c r="T116" i="6"/>
  <c r="T53" i="6"/>
  <c r="T50" i="6"/>
  <c r="T27" i="6"/>
  <c r="H48" i="6"/>
  <c r="T48" i="6"/>
  <c r="K15" i="3"/>
  <c r="T106" i="6"/>
  <c r="T88" i="6"/>
  <c r="T58" i="6"/>
  <c r="D43" i="4"/>
  <c r="I50" i="5"/>
  <c r="H94" i="6"/>
  <c r="T68" i="6"/>
  <c r="T64" i="6"/>
  <c r="H149" i="6"/>
  <c r="T75" i="6"/>
  <c r="T82" i="6"/>
  <c r="T61" i="6"/>
  <c r="G84" i="6"/>
  <c r="E17" i="4" s="1"/>
  <c r="T131" i="6"/>
  <c r="T132" i="6"/>
  <c r="T125" i="6"/>
  <c r="T140" i="6"/>
  <c r="H156" i="6"/>
  <c r="T148" i="6"/>
  <c r="F24" i="7"/>
  <c r="F23" i="7" s="1"/>
  <c r="T71" i="6"/>
  <c r="T134" i="6"/>
  <c r="T77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53" i="6"/>
  <c r="T142" i="6"/>
  <c r="T136" i="6"/>
  <c r="T80" i="6"/>
  <c r="T70" i="6"/>
  <c r="T157" i="6"/>
  <c r="T129" i="6"/>
  <c r="T66" i="6"/>
  <c r="T135" i="6"/>
  <c r="T81" i="6"/>
  <c r="T147" i="6"/>
  <c r="G63" i="8"/>
  <c r="G58" i="8" s="1"/>
  <c r="G47" i="8" s="1"/>
  <c r="M47" i="8" s="1"/>
  <c r="E66" i="4"/>
  <c r="E68" i="4" s="1"/>
  <c r="E69" i="4" s="1"/>
  <c r="B24" i="7"/>
  <c r="B23" i="7" s="1"/>
  <c r="C10" i="6"/>
  <c r="D84" i="6"/>
  <c r="C24" i="7"/>
  <c r="D24" i="7" s="1"/>
  <c r="D23" i="7" s="1"/>
  <c r="H143" i="6"/>
  <c r="T143" i="6"/>
  <c r="T33" i="6"/>
  <c r="H33" i="6"/>
  <c r="H29" i="6" s="1"/>
  <c r="T90" i="6"/>
  <c r="H90" i="6"/>
  <c r="T95" i="6"/>
  <c r="E93" i="6"/>
  <c r="H93" i="6" s="1"/>
  <c r="H99" i="6"/>
  <c r="T99" i="6"/>
  <c r="T108" i="6"/>
  <c r="H108" i="6"/>
  <c r="T117" i="6"/>
  <c r="E113" i="6"/>
  <c r="H113" i="6"/>
  <c r="H117" i="6"/>
  <c r="H24" i="6"/>
  <c r="G45" i="5"/>
  <c r="D12" i="4" s="1"/>
  <c r="D11" i="4" s="1"/>
  <c r="T139" i="6"/>
  <c r="H139" i="6"/>
  <c r="H95" i="6"/>
  <c r="H12" i="8"/>
  <c r="H126" i="6"/>
  <c r="T126" i="6"/>
  <c r="E11" i="6"/>
  <c r="D11" i="9" s="1"/>
  <c r="H15" i="6"/>
  <c r="T20" i="6"/>
  <c r="E19" i="6"/>
  <c r="H28" i="6"/>
  <c r="T28" i="6"/>
  <c r="T42" i="6"/>
  <c r="H42" i="6"/>
  <c r="H39" i="6" s="1"/>
  <c r="H46" i="6"/>
  <c r="E39" i="6"/>
  <c r="C63" i="8"/>
  <c r="C17" i="4"/>
  <c r="E103" i="6"/>
  <c r="H103" i="6" s="1"/>
  <c r="E29" i="6"/>
  <c r="T15" i="6"/>
  <c r="H145" i="6"/>
  <c r="T145" i="6"/>
  <c r="H128" i="6"/>
  <c r="T128" i="6"/>
  <c r="H124" i="6"/>
  <c r="T124" i="6"/>
  <c r="H121" i="6"/>
  <c r="H86" i="6"/>
  <c r="E85" i="6"/>
  <c r="E84" i="6" s="1"/>
  <c r="T104" i="6"/>
  <c r="T51" i="6"/>
  <c r="C43" i="4"/>
  <c r="H141" i="6"/>
  <c r="T141" i="6"/>
  <c r="H51" i="6"/>
  <c r="H20" i="6"/>
  <c r="H11" i="6"/>
  <c r="G11" i="9" s="1"/>
  <c r="B10" i="9"/>
  <c r="B33" i="9" s="1"/>
  <c r="B38" i="9" s="1"/>
  <c r="D63" i="8"/>
  <c r="D58" i="8" s="1"/>
  <c r="D17" i="4"/>
  <c r="E24" i="7"/>
  <c r="E23" i="7" s="1"/>
  <c r="F63" i="8"/>
  <c r="F58" i="8"/>
  <c r="F47" i="8" s="1"/>
  <c r="L47" i="8" s="1"/>
  <c r="C159" i="6"/>
  <c r="C173" i="6" s="1"/>
  <c r="C53" i="4"/>
  <c r="D24" i="9"/>
  <c r="D22" i="9" s="1"/>
  <c r="H85" i="6"/>
  <c r="C58" i="8"/>
  <c r="D10" i="9"/>
  <c r="C23" i="7"/>
  <c r="C162" i="6"/>
  <c r="F10" i="6"/>
  <c r="F159" i="6" s="1"/>
  <c r="F162" i="6" s="1"/>
  <c r="H19" i="6" l="1"/>
  <c r="D10" i="6"/>
  <c r="D27" i="8" s="1"/>
  <c r="E27" i="8" s="1"/>
  <c r="E10" i="6"/>
  <c r="E25" i="8" s="1"/>
  <c r="F11" i="9"/>
  <c r="F10" i="9" s="1"/>
  <c r="G10" i="6"/>
  <c r="E16" i="4" s="1"/>
  <c r="E15" i="4" s="1"/>
  <c r="D53" i="4"/>
  <c r="I19" i="5"/>
  <c r="D45" i="5"/>
  <c r="C12" i="4" s="1"/>
  <c r="K21" i="3"/>
  <c r="H21" i="3"/>
  <c r="G25" i="9"/>
  <c r="E63" i="8"/>
  <c r="E58" i="8" s="1"/>
  <c r="H58" i="8" s="1"/>
  <c r="E43" i="4"/>
  <c r="H49" i="6"/>
  <c r="C47" i="8"/>
  <c r="I47" i="8" s="1"/>
  <c r="D47" i="8"/>
  <c r="J47" i="8" s="1"/>
  <c r="H67" i="8"/>
  <c r="E11" i="4"/>
  <c r="D68" i="4"/>
  <c r="D69" i="4" s="1"/>
  <c r="F80" i="1"/>
  <c r="H84" i="6"/>
  <c r="E47" i="8"/>
  <c r="K47" i="8" s="1"/>
  <c r="C25" i="8"/>
  <c r="C22" i="8" s="1"/>
  <c r="C11" i="8" s="1"/>
  <c r="C84" i="8" s="1"/>
  <c r="C16" i="4"/>
  <c r="C15" i="4" s="1"/>
  <c r="G80" i="1"/>
  <c r="G48" i="1"/>
  <c r="G60" i="1" s="1"/>
  <c r="F48" i="1"/>
  <c r="F60" i="1" s="1"/>
  <c r="I72" i="5"/>
  <c r="F25" i="8"/>
  <c r="F22" i="8" s="1"/>
  <c r="F11" i="8" s="1"/>
  <c r="F84" i="8" s="1"/>
  <c r="D16" i="4"/>
  <c r="D15" i="4" s="1"/>
  <c r="D21" i="4" s="1"/>
  <c r="D22" i="4" s="1"/>
  <c r="D23" i="4" s="1"/>
  <c r="D31" i="4" s="1"/>
  <c r="D48" i="4"/>
  <c r="C48" i="1"/>
  <c r="C63" i="1" s="1"/>
  <c r="B63" i="1"/>
  <c r="D70" i="5"/>
  <c r="C61" i="4" s="1"/>
  <c r="F173" i="6"/>
  <c r="E13" i="7"/>
  <c r="E12" i="7" s="1"/>
  <c r="E33" i="7" s="1"/>
  <c r="E36" i="7" s="1"/>
  <c r="B13" i="7"/>
  <c r="C68" i="4"/>
  <c r="C69" i="4" s="1"/>
  <c r="G70" i="5"/>
  <c r="G75" i="5" s="1"/>
  <c r="G24" i="9"/>
  <c r="G29" i="9"/>
  <c r="C33" i="9"/>
  <c r="C38" i="9" s="1"/>
  <c r="G22" i="9"/>
  <c r="F33" i="9"/>
  <c r="F38" i="9" s="1"/>
  <c r="E33" i="9"/>
  <c r="E38" i="9" s="1"/>
  <c r="D33" i="9"/>
  <c r="G10" i="9"/>
  <c r="G12" i="9"/>
  <c r="G24" i="7"/>
  <c r="G23" i="7"/>
  <c r="D75" i="5"/>
  <c r="I45" i="5"/>
  <c r="F70" i="5"/>
  <c r="F75" i="5" s="1"/>
  <c r="E75" i="5"/>
  <c r="H70" i="5"/>
  <c r="I70" i="5" s="1"/>
  <c r="I39" i="5"/>
  <c r="D55" i="4" l="1"/>
  <c r="D56" i="4" s="1"/>
  <c r="D25" i="8"/>
  <c r="D22" i="8" s="1"/>
  <c r="D11" i="8" s="1"/>
  <c r="D84" i="8" s="1"/>
  <c r="C13" i="7"/>
  <c r="C12" i="7" s="1"/>
  <c r="C33" i="7" s="1"/>
  <c r="C36" i="7" s="1"/>
  <c r="D159" i="6"/>
  <c r="D162" i="6" s="1"/>
  <c r="H25" i="8"/>
  <c r="H10" i="6"/>
  <c r="W11" i="6" s="1"/>
  <c r="E159" i="6"/>
  <c r="E162" i="6" s="1"/>
  <c r="G25" i="8"/>
  <c r="G22" i="8" s="1"/>
  <c r="G11" i="8" s="1"/>
  <c r="G84" i="8" s="1"/>
  <c r="G159" i="6"/>
  <c r="F13" i="7"/>
  <c r="F12" i="7" s="1"/>
  <c r="F33" i="7" s="1"/>
  <c r="F36" i="7" s="1"/>
  <c r="E53" i="4"/>
  <c r="E55" i="4" s="1"/>
  <c r="E56" i="4" s="1"/>
  <c r="E21" i="4"/>
  <c r="E22" i="4" s="1"/>
  <c r="E23" i="4" s="1"/>
  <c r="E31" i="4" s="1"/>
  <c r="F82" i="1"/>
  <c r="F92" i="1" s="1"/>
  <c r="H63" i="8"/>
  <c r="H47" i="8"/>
  <c r="G82" i="1"/>
  <c r="G92" i="1" s="1"/>
  <c r="E22" i="8"/>
  <c r="H27" i="8"/>
  <c r="B12" i="7"/>
  <c r="B33" i="7" s="1"/>
  <c r="B36" i="7" s="1"/>
  <c r="D38" i="9"/>
  <c r="G33" i="9"/>
  <c r="G38" i="9" s="1"/>
  <c r="C48" i="4"/>
  <c r="C55" i="4" s="1"/>
  <c r="C56" i="4" s="1"/>
  <c r="C11" i="4"/>
  <c r="H75" i="5"/>
  <c r="I75" i="5" s="1"/>
  <c r="D13" i="7" l="1"/>
  <c r="D12" i="7" s="1"/>
  <c r="E173" i="6"/>
  <c r="D173" i="6"/>
  <c r="H159" i="6"/>
  <c r="H173" i="6" s="1"/>
  <c r="G173" i="6"/>
  <c r="G162" i="6"/>
  <c r="C21" i="4"/>
  <c r="C22" i="4" s="1"/>
  <c r="C23" i="4" s="1"/>
  <c r="C31" i="4" s="1"/>
  <c r="H22" i="8"/>
  <c r="E11" i="8"/>
  <c r="G13" i="7" l="1"/>
  <c r="H162" i="6"/>
  <c r="G12" i="7"/>
  <c r="G33" i="7" s="1"/>
  <c r="G36" i="7" s="1"/>
  <c r="D33" i="7"/>
  <c r="D36" i="7" s="1"/>
  <c r="E84" i="8"/>
  <c r="H11" i="8"/>
  <c r="H84" i="8" s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<sst xmlns="http://schemas.openxmlformats.org/spreadsheetml/2006/main" count="657" uniqueCount="470">
  <si>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</si>
  <si>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</si>
  <si>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</si>
  <si>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</si>
  <si>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</si>
  <si>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</si>
  <si>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</si>
  <si>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</si>
  <si>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</si>
  <si>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</si>
  <si>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</si>
  <si>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</si>
  <si>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</si>
  <si>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</si>
  <si>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</si>
  <si>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</si>
  <si>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</si>
  <si>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</si>
  <si>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</si>
  <si>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</si>
  <si>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</si>
  <si>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</si>
  <si>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</si>
  <si>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</si>
  <si>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</si>
  <si>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</si>
  <si>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</si>
  <si>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</si>
  <si>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</si>
  <si>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</si>
  <si>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</si>
  <si>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</si>
  <si>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</si>
  <si>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</si>
  <si>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</si>
  <si>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</si>
  <si>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</si>
  <si>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</si>
  <si>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</si>
  <si>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</si>
  <si>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</si>
  <si>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</si>
  <si>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</si>
  <si>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</si>
  <si>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</si>
  <si>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</si>
  <si>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</si>
  <si>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</si>
  <si>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</si>
  <si>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</si>
  <si>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</si>
  <si>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</si>
  <si>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</si>
  <si>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</si>
  <si>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</si>
  <si>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</si>
  <si>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</si>
  <si>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</si>
  <si>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</si>
  <si>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</si>
  <si>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</si>
  <si>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</si>
  <si>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</si>
  <si>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</si>
  <si>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</si>
  <si>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</si>
  <si>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</si>
  <si>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</si>
  <si>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</si>
  <si>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</si>
  <si>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</si>
  <si>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</si>
  <si>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</si>
  <si>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</si>
  <si>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</si>
  <si>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</si>
  <si>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</si>
  <si>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</si>
  <si>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</si>
  <si>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</si>
  <si>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</si>
  <si>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</si>
  <si>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</si>
  <si>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</si>
  <si>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</si>
  <si>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</si>
  <si>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</si>
  <si>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</si>
  <si>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</si>
  <si>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</si>
  <si>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</si>
  <si>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</si>
  <si>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</si>
  <si>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</si>
  <si>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</si>
  <si>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</si>
  <si>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</si>
  <si>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</si>
  <si>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</si>
  <si>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</si>
  <si>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</si>
  <si>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</si>
  <si>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</si>
  <si>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</si>
  <si>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</si>
  <si>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</si>
  <si>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</si>
  <si>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</si>
  <si>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</si>
  <si>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</si>
  <si>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</si>
  <si>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</si>
  <si>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</si>
  <si>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</si>
  <si>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</si>
  <si>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</si>
  <si>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</si>
  <si>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</si>
  <si>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</si>
  <si>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</si>
  <si>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</si>
  <si>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</si>
  <si>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</si>
  <si>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</si>
  <si>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</si>
  <si>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</si>
  <si>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</si>
  <si>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</si>
  <si>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</si>
  <si>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</si>
  <si>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</si>
  <si>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</si>
  <si>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</si>
  <si>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</si>
  <si>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</si>
  <si>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</si>
  <si>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</si>
  <si>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</si>
  <si>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</si>
  <si>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</si>
  <si>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</si>
  <si>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</si>
  <si>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</si>
  <si>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</si>
  <si>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</si>
  <si>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</si>
  <si>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</si>
  <si>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</si>
  <si>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</si>
  <si>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</si>
  <si>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</si>
  <si>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</si>
  <si>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</si>
  <si>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</si>
  <si>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</si>
  <si>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</si>
  <si>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</si>
  <si>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</si>
  <si>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</si>
  <si>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</si>
  <si>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</si>
  <si>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</si>
  <si>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</si>
  <si>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</si>
  <si>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</si>
  <si>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</si>
  <si>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</si>
  <si>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</si>
  <si>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</si>
  <si>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</si>
  <si>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</si>
  <si>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</si>
  <si>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</si>
  <si>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</si>
  <si>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</si>
  <si>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</si>
  <si>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</si>
  <si>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</si>
  <si>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</si>
  <si>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</si>
  <si>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</si>
  <si>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</si>
  <si>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</si>
  <si>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</si>
  <si>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</si>
  <si>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</si>
  <si>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</si>
  <si>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</si>
  <si>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</si>
  <si>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</si>
  <si>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</si>
  <si>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</si>
  <si>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</si>
  <si>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</si>
  <si>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</si>
  <si>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</si>
  <si>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</si>
  <si>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</si>
  <si>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</si>
  <si>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</si>
  <si>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</si>
  <si>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</si>
  <si>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</si>
  <si>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</si>
  <si>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</si>
  <si>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</si>
  <si>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</si>
  <si>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</si>
  <si>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</si>
  <si>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</si>
  <si>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</si>
  <si>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</si>
  <si>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</si>
  <si>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</si>
  <si>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</si>
  <si>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</si>
  <si>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</si>
  <si>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</si>
  <si>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</si>
  <si>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</si>
  <si>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</si>
  <si>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</si>
  <si>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</si>
  <si>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</si>
  <si>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</si>
  <si>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</si>
  <si>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</si>
  <si>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</si>
  <si>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</si>
  <si>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</si>
  <si>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</si>
  <si>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</si>
  <si>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</si>
  <si>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</si>
  <si>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</si>
  <si>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</si>
  <si>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</si>
  <si>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</si>
  <si>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</si>
  <si>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</si>
  <si>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</si>
  <si>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</si>
  <si>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</si>
  <si>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</si>
  <si>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</si>
  <si>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</si>
  <si>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</si>
  <si>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</si>
  <si>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</si>
  <si>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</si>
  <si>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</si>
  <si>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</si>
  <si>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</si>
  <si>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</si>
  <si>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</si>
  <si>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</si>
  <si>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</si>
  <si>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</si>
  <si>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</si>
  <si>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</si>
  <si>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</si>
  <si>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</si>
  <si>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</si>
  <si>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</si>
  <si>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</si>
  <si>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</si>
  <si>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</si>
  <si>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</si>
  <si>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</si>
  <si>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</si>
  <si>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</si>
  <si>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</si>
  <si>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</si>
  <si>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</si>
  <si>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</si>
  <si>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</si>
  <si>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</si>
  <si>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</si>
  <si>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</si>
  <si>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</si>
  <si>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</si>
  <si>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</si>
  <si>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</si>
  <si>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</si>
  <si>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</si>
  <si>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</si>
  <si>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</si>
  <si>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</si>
  <si>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</si>
  <si>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</si>
  <si>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</si>
  <si>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</si>
  <si>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</si>
  <si>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</si>
  <si>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</si>
  <si>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</si>
  <si>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</si>
  <si>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</si>
  <si>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</si>
  <si>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</si>
  <si>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</si>
  <si>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</si>
  <si>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</si>
  <si>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</si>
  <si>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</si>
  <si>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</si>
  <si>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</si>
  <si>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</si>
  <si>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</si>
  <si>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</si>
  <si>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</si>
  <si>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</si>
  <si>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</si>
  <si>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</si>
  <si>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</si>
  <si>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</si>
  <si>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</si>
  <si>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</si>
  <si>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</si>
  <si>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</si>
  <si>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</si>
  <si>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</si>
  <si>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</si>
  <si>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</si>
  <si>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</si>
  <si>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</si>
  <si>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</si>
  <si>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</si>
  <si>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</si>
  <si>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</si>
  <si>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</si>
  <si>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</si>
  <si>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</si>
  <si>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</si>
  <si>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</si>
  <si>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</si>
  <si>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</si>
  <si>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</si>
  <si>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</si>
  <si>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</si>
  <si>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</si>
  <si>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</si>
  <si>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</si>
  <si>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</si>
  <si>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</si>
  <si>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</si>
  <si>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</si>
  <si>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</si>
  <si>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</si>
  <si>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</si>
  <si>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</si>
  <si>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</si>
  <si>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</si>
  <si>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</si>
  <si>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</si>
  <si>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</si>
  <si>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</si>
  <si>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</si>
  <si>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</si>
  <si>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</si>
  <si>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</si>
  <si>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</si>
  <si>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</si>
  <si>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</si>
  <si>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</si>
  <si>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</si>
  <si>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</si>
  <si>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</si>
  <si>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</si>
  <si>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</si>
  <si>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</si>
  <si>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</si>
  <si>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</si>
  <si>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</si>
  <si>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</si>
  <si>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</si>
  <si>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</si>
  <si>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</si>
  <si>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</si>
  <si>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</si>
  <si>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</si>
  <si>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</si>
  <si>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</si>
  <si>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</si>
  <si>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</si>
  <si>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</si>
  <si>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</si>
  <si>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</si>
  <si>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</si>
  <si>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</si>
  <si>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</si>
  <si>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</si>
  <si>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</si>
  <si>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</si>
  <si>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</si>
  <si>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</si>
  <si>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</si>
  <si>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</si>
  <si>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</si>
  <si>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</si>
  <si>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</si>
  <si>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</si>
  <si>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</si>
  <si>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</si>
  <si>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</si>
  <si>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</si>
  <si>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</si>
  <si>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</si>
  <si>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</si>
  <si>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</si>
  <si>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</si>
  <si>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</si>
  <si>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</si>
  <si>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</si>
  <si>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</si>
  <si>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</si>
  <si>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</si>
  <si>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</si>
  <si>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</si>
  <si>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</si>
  <si>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</si>
  <si>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</si>
  <si>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</si>
  <si>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</si>
  <si>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</si>
  <si>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</si>
  <si>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</si>
  <si>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</si>
  <si>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</si>
  <si>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</si>
  <si>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</si>
  <si>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</si>
  <si>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</si>
  <si>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</si>
  <si>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</si>
  <si>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</si>
  <si>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</si>
  <si>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</si>
  <si>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</si>
  <si>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</si>
  <si>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</si>
  <si>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</si>
  <si>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</si>
  <si>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</si>
  <si>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</si>
  <si>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</si>
  <si>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</si>
  <si>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</si>
  <si>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</si>
  <si>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</si>
  <si>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</si>
  <si>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</si>
  <si>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</si>
  <si>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</si>
  <si>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</si>
  <si>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</si>
  <si>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</si>
  <si>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</si>
  <si>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31 de diciembre de 2016</t>
  </si>
  <si>
    <t>Saldo al 31 de diciembre de 2016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</si>
  <si>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</si>
  <si>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</si>
  <si>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</si>
  <si>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Recaudado / Pagado</t>
  </si>
  <si>
    <t>A. CRI-ESCUELA</t>
  </si>
  <si>
    <t>A. N/A</t>
  </si>
  <si>
    <t>30 de Junio de 2017</t>
  </si>
  <si>
    <t>Al 30 de Septiembre de 2017 y al 31 de Diciembre de 2016</t>
  </si>
  <si>
    <t>Del 01 de Enero al 30 de Septiembre de 2017</t>
  </si>
  <si>
    <t>C.P. María Guadalupe Vásquez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</si>
</sst>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topLeftCell="A67" zoomScale="110" zoomScaleNormal="100" zoomScaleSheetLayoutView="110" workbookViewId="0">
      <selection activeCell="E90" sqref="E90:F90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467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466</v>
      </c>
      <c r="C7" s="210" t="s">
        <v>458</v>
      </c>
      <c r="D7" s="225" t="s">
        <v>3</v>
      </c>
      <c r="E7" s="226"/>
      <c r="F7" s="210" t="s">
        <v>466</v>
      </c>
      <c r="G7" s="209" t="s">
        <v>458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8744773</v>
      </c>
      <c r="C10" s="139">
        <f>C11+C12+C13+C14+C15+C16+C17</f>
        <v>8120936</v>
      </c>
      <c r="D10" s="92"/>
      <c r="E10" s="136" t="s">
        <v>9</v>
      </c>
      <c r="F10" s="151">
        <f>F11+F12+F13+F14+F15+F16+F17+F18+F19</f>
        <v>86517</v>
      </c>
      <c r="G10" s="151">
        <f>G11+G12+G13+G14+G15+G16+G17+G18+G19</f>
        <v>7796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1276773</v>
      </c>
      <c r="C12" s="76">
        <v>652936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86517</v>
      </c>
      <c r="G17" s="152">
        <v>7796</v>
      </c>
    </row>
    <row r="18" spans="1:8" ht="12" customHeight="1" x14ac:dyDescent="0.25">
      <c r="A18" s="133" t="s">
        <v>24</v>
      </c>
      <c r="B18" s="139">
        <f>B19+B20+B21+B22+B23+B24+B25</f>
        <v>422109</v>
      </c>
      <c r="C18" s="139">
        <f>C19+C20+C21+C22+C23+C24+C25</f>
        <v>0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422109</v>
      </c>
      <c r="C22" s="76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0</v>
      </c>
      <c r="C25" s="76">
        <v>0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/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3556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3556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9166882</v>
      </c>
      <c r="C48" s="139">
        <f>C10+C18+C26+C32+C38+C39+C42</f>
        <v>8120936</v>
      </c>
      <c r="D48" s="92"/>
      <c r="E48" s="122" t="s">
        <v>83</v>
      </c>
      <c r="F48" s="152">
        <f>F10+F20+F24+F27+F28+F32+F39+F43</f>
        <v>90073</v>
      </c>
      <c r="G48" s="152">
        <f>G10+G20+G24+G27+G28+G32+G39+G43</f>
        <v>7796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7798011</v>
      </c>
      <c r="C54" s="76">
        <v>7433934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90073</v>
      </c>
      <c r="G60" s="155">
        <f>G48+G58</f>
        <v>7796</v>
      </c>
    </row>
    <row r="61" spans="1:7" ht="16.5" x14ac:dyDescent="0.25">
      <c r="A61" s="10" t="s">
        <v>103</v>
      </c>
      <c r="B61" s="76">
        <f>B51+B52+B53+B54+B55+B56+B57+B58+B59</f>
        <v>7798011</v>
      </c>
      <c r="C61" s="76">
        <f>C51+C52+C53+C54+C55+C56+C57+C58+C59</f>
        <v>7433934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16964893</v>
      </c>
      <c r="C63" s="144">
        <f>C48+C61</f>
        <v>15554870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16874820</v>
      </c>
      <c r="G69" s="152">
        <f>G70+G71+G72+G73+G74</f>
        <v>15547074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1635345</v>
      </c>
      <c r="G70" s="152">
        <v>1981428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2651191</v>
      </c>
      <c r="G71" s="152">
        <v>977362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12588284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16874820</v>
      </c>
      <c r="G80" s="152">
        <f>G64+G69+G76</f>
        <v>15547074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16964893</v>
      </c>
      <c r="G82" s="152">
        <f>G60+G80</f>
        <v>15554870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469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verticalDpi="30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D20" sqref="D20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468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33" t="s">
        <v>123</v>
      </c>
      <c r="B8" s="227"/>
      <c r="C8" s="227" t="s">
        <v>459</v>
      </c>
      <c r="D8" s="227" t="s">
        <v>124</v>
      </c>
      <c r="E8" s="227" t="s">
        <v>125</v>
      </c>
      <c r="F8" s="227" t="s">
        <v>126</v>
      </c>
      <c r="G8" s="211" t="s">
        <v>127</v>
      </c>
      <c r="H8" s="227" t="s">
        <v>128</v>
      </c>
      <c r="I8" s="229" t="s">
        <v>129</v>
      </c>
    </row>
    <row r="9" spans="1:9" ht="15.75" thickBot="1" x14ac:dyDescent="0.3">
      <c r="A9" s="234"/>
      <c r="B9" s="228"/>
      <c r="C9" s="228"/>
      <c r="D9" s="228"/>
      <c r="E9" s="228"/>
      <c r="F9" s="228"/>
      <c r="G9" s="212" t="s">
        <v>130</v>
      </c>
      <c r="H9" s="228"/>
      <c r="I9" s="230"/>
    </row>
    <row r="10" spans="1:9" x14ac:dyDescent="0.25">
      <c r="A10" s="237"/>
      <c r="B10" s="238"/>
      <c r="C10" s="41"/>
      <c r="D10" s="41"/>
      <c r="E10" s="41"/>
      <c r="F10" s="41"/>
      <c r="G10" s="41"/>
      <c r="H10" s="41"/>
      <c r="I10" s="41"/>
    </row>
    <row r="11" spans="1:9" x14ac:dyDescent="0.25">
      <c r="A11" s="239" t="s">
        <v>131</v>
      </c>
      <c r="B11" s="240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9" t="s">
        <v>132</v>
      </c>
      <c r="B12" s="240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9" t="s">
        <v>136</v>
      </c>
      <c r="B16" s="240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1" t="s">
        <v>140</v>
      </c>
      <c r="B20" s="242"/>
      <c r="C20" s="178">
        <v>7796</v>
      </c>
      <c r="D20" s="178">
        <v>7137642</v>
      </c>
      <c r="E20" s="178">
        <v>7055365</v>
      </c>
      <c r="F20" s="178"/>
      <c r="G20" s="178">
        <f>C20+D20-E20</f>
        <v>90073</v>
      </c>
      <c r="H20" s="178"/>
      <c r="I20" s="178"/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3" t="s">
        <v>141</v>
      </c>
      <c r="B22" s="244"/>
      <c r="C22" s="179">
        <f>C11+C20</f>
        <v>7796</v>
      </c>
      <c r="D22" s="179">
        <f t="shared" ref="D22:G22" si="3">D11+D20</f>
        <v>7137642</v>
      </c>
      <c r="E22" s="179">
        <f t="shared" si="3"/>
        <v>7055365</v>
      </c>
      <c r="F22" s="179">
        <f t="shared" si="3"/>
        <v>0</v>
      </c>
      <c r="G22" s="179">
        <f t="shared" si="3"/>
        <v>90073</v>
      </c>
      <c r="H22" s="179">
        <v>0</v>
      </c>
      <c r="I22" s="179">
        <v>0</v>
      </c>
    </row>
    <row r="23" spans="1:9" x14ac:dyDescent="0.25">
      <c r="A23" s="239"/>
      <c r="B23" s="240"/>
      <c r="C23" s="76"/>
      <c r="D23" s="76"/>
      <c r="E23" s="76"/>
      <c r="F23" s="76"/>
      <c r="G23" s="76"/>
      <c r="H23" s="76"/>
      <c r="I23" s="76"/>
    </row>
    <row r="24" spans="1:9" x14ac:dyDescent="0.25">
      <c r="A24" s="239" t="s">
        <v>142</v>
      </c>
      <c r="B24" s="240"/>
      <c r="C24" s="76"/>
      <c r="D24" s="76"/>
      <c r="E24" s="76"/>
      <c r="F24" s="76"/>
      <c r="G24" s="76"/>
      <c r="H24" s="76"/>
      <c r="I24" s="76"/>
    </row>
    <row r="25" spans="1:9" x14ac:dyDescent="0.25">
      <c r="A25" s="231" t="s">
        <v>143</v>
      </c>
      <c r="B25" s="232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1" t="s">
        <v>144</v>
      </c>
      <c r="B26" s="232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1" t="s">
        <v>145</v>
      </c>
      <c r="B27" s="232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5"/>
      <c r="B28" s="236"/>
      <c r="C28" s="76"/>
      <c r="D28" s="76"/>
      <c r="E28" s="76"/>
      <c r="F28" s="76"/>
      <c r="G28" s="76"/>
      <c r="H28" s="76"/>
      <c r="I28" s="76"/>
    </row>
    <row r="29" spans="1:9" x14ac:dyDescent="0.25">
      <c r="A29" s="239" t="s">
        <v>146</v>
      </c>
      <c r="B29" s="240"/>
      <c r="C29" s="76"/>
      <c r="D29" s="76"/>
      <c r="E29" s="76"/>
      <c r="F29" s="76"/>
      <c r="G29" s="76"/>
      <c r="H29" s="76"/>
      <c r="I29" s="76"/>
    </row>
    <row r="30" spans="1:9" x14ac:dyDescent="0.25">
      <c r="A30" s="231" t="s">
        <v>147</v>
      </c>
      <c r="B30" s="232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1" t="s">
        <v>148</v>
      </c>
      <c r="B31" s="232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1" t="s">
        <v>149</v>
      </c>
      <c r="B32" s="232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51"/>
      <c r="B33" s="252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45" t="s">
        <v>150</v>
      </c>
      <c r="C36" s="245"/>
      <c r="D36" s="245"/>
      <c r="E36" s="245"/>
      <c r="F36" s="245"/>
      <c r="G36" s="245"/>
      <c r="H36" s="245"/>
      <c r="I36" s="245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46" t="s">
        <v>152</v>
      </c>
      <c r="B40" s="201" t="s">
        <v>153</v>
      </c>
      <c r="C40" s="213" t="s">
        <v>154</v>
      </c>
      <c r="D40" s="201" t="s">
        <v>155</v>
      </c>
      <c r="E40" s="246" t="s">
        <v>156</v>
      </c>
      <c r="F40" s="198" t="s">
        <v>157</v>
      </c>
    </row>
    <row r="41" spans="1:9" x14ac:dyDescent="0.25">
      <c r="A41" s="247"/>
      <c r="B41" s="202" t="s">
        <v>158</v>
      </c>
      <c r="C41" s="214" t="s">
        <v>159</v>
      </c>
      <c r="D41" s="202" t="s">
        <v>160</v>
      </c>
      <c r="E41" s="249"/>
      <c r="F41" s="199" t="s">
        <v>161</v>
      </c>
    </row>
    <row r="42" spans="1:9" ht="15.75" thickBot="1" x14ac:dyDescent="0.3">
      <c r="A42" s="248"/>
      <c r="B42" s="203"/>
      <c r="C42" s="215" t="s">
        <v>162</v>
      </c>
      <c r="D42" s="203"/>
      <c r="E42" s="250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'1'!A89</f>
        <v>L.T.F. María Antonieta Ordoñez Carrera</v>
      </c>
      <c r="F55" s="87"/>
      <c r="G55" s="87" t="str">
        <f>'1'!E89</f>
        <v>C.P. María Guadalupe Vásquez Pérez</v>
      </c>
    </row>
    <row r="56" spans="1:7" x14ac:dyDescent="0.25">
      <c r="A56" s="88"/>
      <c r="B56" s="88" t="str">
        <f>'1'!A90</f>
        <v>Directora General del CRI-ESCUELA</v>
      </c>
      <c r="F56" s="88"/>
      <c r="G56" s="88" t="str">
        <f>'1'!E90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19" zoomScale="120" zoomScaleNormal="100" zoomScaleSheetLayoutView="120" workbookViewId="0">
      <selection activeCell="I27" sqref="I27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+'2'!A6:I6</f>
        <v>Del 01 de Enero al 30 de Septiembre de 2017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460</v>
      </c>
      <c r="J7" s="196" t="s">
        <v>461</v>
      </c>
      <c r="K7" s="196" t="s">
        <v>462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'1'!A89</f>
        <v>L.T.F. María Antonieta Ordoñez Carrera</v>
      </c>
      <c r="I27" s="87" t="str">
        <f>'1'!E89</f>
        <v>C.P. María Guadalupe Vásquez Pérez</v>
      </c>
    </row>
    <row r="28" spans="1:11" x14ac:dyDescent="0.25">
      <c r="C28" s="88" t="str">
        <f>'1'!A90</f>
        <v>Directora General del CRI-ESCUELA</v>
      </c>
      <c r="I28" s="88" t="str">
        <f>'1'!E90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20" zoomScaleNormal="100" zoomScaleSheetLayoutView="120" workbookViewId="0">
      <selection activeCell="D12" sqref="D12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56" t="s">
        <v>189</v>
      </c>
      <c r="B4" s="257"/>
      <c r="C4" s="257"/>
      <c r="D4" s="257"/>
      <c r="E4" s="258"/>
    </row>
    <row r="5" spans="1:7" ht="12" customHeight="1" x14ac:dyDescent="0.25">
      <c r="A5" s="256" t="str">
        <f>+'2'!A6:I6</f>
        <v>Del 01 de Enero al 30 de Septiembre de 2017</v>
      </c>
      <c r="B5" s="257"/>
      <c r="C5" s="257"/>
      <c r="D5" s="257"/>
      <c r="E5" s="258"/>
    </row>
    <row r="6" spans="1:7" ht="12" customHeight="1" thickBot="1" x14ac:dyDescent="0.3">
      <c r="A6" s="259" t="s">
        <v>2</v>
      </c>
      <c r="B6" s="260"/>
      <c r="C6" s="260"/>
      <c r="D6" s="260"/>
      <c r="E6" s="261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2" t="s">
        <v>3</v>
      </c>
      <c r="B8" s="263"/>
      <c r="C8" s="197" t="s">
        <v>190</v>
      </c>
      <c r="D8" s="266" t="s">
        <v>191</v>
      </c>
      <c r="E8" s="197" t="s">
        <v>192</v>
      </c>
    </row>
    <row r="9" spans="1:7" ht="15" customHeight="1" thickBot="1" x14ac:dyDescent="0.3">
      <c r="A9" s="264"/>
      <c r="B9" s="265"/>
      <c r="C9" s="196" t="s">
        <v>193</v>
      </c>
      <c r="D9" s="267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10088389</v>
      </c>
      <c r="D11" s="77">
        <f>D12+D13+D14</f>
        <v>7793034</v>
      </c>
      <c r="E11" s="77">
        <f>E12+E13+E14</f>
        <v>7793034</v>
      </c>
    </row>
    <row r="12" spans="1:7" ht="15" customHeight="1" x14ac:dyDescent="0.25">
      <c r="A12" s="44"/>
      <c r="B12" s="20" t="s">
        <v>196</v>
      </c>
      <c r="C12" s="78">
        <f>'5'!D45</f>
        <v>10088389</v>
      </c>
      <c r="D12" s="78">
        <f>'5'!G45</f>
        <v>7793034</v>
      </c>
      <c r="E12" s="78">
        <f>'5'!H45</f>
        <v>7793034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10088389</v>
      </c>
      <c r="D15" s="77">
        <f>D16+D17</f>
        <v>6521766</v>
      </c>
      <c r="E15" s="77">
        <f>E16+E17</f>
        <v>6505801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'6a'!C10</f>
        <v>10088389</v>
      </c>
      <c r="D16" s="78">
        <f>'6a'!F10</f>
        <v>6521766</v>
      </c>
      <c r="E16" s="78">
        <f>'6a'!G10</f>
        <v>6505801</v>
      </c>
      <c r="F16" s="108"/>
    </row>
    <row r="17" spans="1:5" ht="15" customHeight="1" x14ac:dyDescent="0.25">
      <c r="A17" s="44"/>
      <c r="B17" s="20" t="s">
        <v>201</v>
      </c>
      <c r="C17" s="78">
        <f>'6a'!C84</f>
        <v>0</v>
      </c>
      <c r="D17" s="78">
        <f>'6a'!F84</f>
        <v>0</v>
      </c>
      <c r="E17" s="78">
        <f>'6a'!G84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1271268</v>
      </c>
      <c r="E21" s="80">
        <f t="shared" si="0"/>
        <v>1287233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1271268</v>
      </c>
      <c r="E22" s="80">
        <f t="shared" si="1"/>
        <v>1287233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1271268</v>
      </c>
      <c r="E23" s="80">
        <f t="shared" si="2"/>
        <v>1287233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75"/>
      <c r="B25" s="275"/>
      <c r="C25" s="275"/>
      <c r="D25" s="275"/>
      <c r="E25" s="275"/>
    </row>
    <row r="26" spans="1:5" ht="15" customHeight="1" thickBot="1" x14ac:dyDescent="0.3">
      <c r="A26" s="276" t="s">
        <v>208</v>
      </c>
      <c r="B26" s="277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1271268</v>
      </c>
      <c r="E31" s="80">
        <f t="shared" si="3"/>
        <v>1287233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2" t="s">
        <v>208</v>
      </c>
      <c r="B34" s="263"/>
      <c r="C34" s="266" t="s">
        <v>215</v>
      </c>
      <c r="D34" s="273" t="s">
        <v>191</v>
      </c>
      <c r="E34" s="266" t="s">
        <v>463</v>
      </c>
    </row>
    <row r="35" spans="1:5" ht="15" customHeight="1" thickBot="1" x14ac:dyDescent="0.3">
      <c r="A35" s="264"/>
      <c r="B35" s="265"/>
      <c r="C35" s="267"/>
      <c r="D35" s="274"/>
      <c r="E35" s="267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2" t="s">
        <v>208</v>
      </c>
      <c r="B45" s="263"/>
      <c r="C45" s="266" t="s">
        <v>215</v>
      </c>
      <c r="D45" s="273" t="s">
        <v>191</v>
      </c>
      <c r="E45" s="266" t="s">
        <v>463</v>
      </c>
    </row>
    <row r="46" spans="1:5" ht="15" customHeight="1" thickBot="1" x14ac:dyDescent="0.3">
      <c r="A46" s="264"/>
      <c r="B46" s="265"/>
      <c r="C46" s="267"/>
      <c r="D46" s="274"/>
      <c r="E46" s="267"/>
    </row>
    <row r="47" spans="1:5" ht="15" customHeight="1" x14ac:dyDescent="0.25">
      <c r="A47" s="269"/>
      <c r="B47" s="270"/>
      <c r="C47" s="24"/>
      <c r="D47" s="24"/>
      <c r="E47" s="24"/>
    </row>
    <row r="48" spans="1:5" ht="15" customHeight="1" x14ac:dyDescent="0.25">
      <c r="A48" s="271"/>
      <c r="B48" s="272" t="s">
        <v>223</v>
      </c>
      <c r="C48" s="268">
        <f>C12</f>
        <v>10088389</v>
      </c>
      <c r="D48" s="268">
        <f>D12</f>
        <v>7793034</v>
      </c>
      <c r="E48" s="268">
        <f>E12</f>
        <v>7793034</v>
      </c>
    </row>
    <row r="49" spans="1:5" ht="15" customHeight="1" x14ac:dyDescent="0.25">
      <c r="A49" s="271"/>
      <c r="B49" s="272"/>
      <c r="C49" s="268"/>
      <c r="D49" s="268"/>
      <c r="E49" s="268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'6a'!C10</f>
        <v>10088389</v>
      </c>
      <c r="D53" s="91">
        <f>'6a'!F10</f>
        <v>6521766</v>
      </c>
      <c r="E53" s="91">
        <f>'6a'!G10</f>
        <v>6505801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1271268</v>
      </c>
      <c r="E55" s="168">
        <f t="shared" si="4"/>
        <v>1287233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1271268</v>
      </c>
      <c r="E56" s="169">
        <f t="shared" si="5"/>
        <v>1287233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2" t="s">
        <v>208</v>
      </c>
      <c r="B58" s="263"/>
      <c r="C58" s="266" t="s">
        <v>215</v>
      </c>
      <c r="D58" s="273" t="s">
        <v>191</v>
      </c>
      <c r="E58" s="266" t="s">
        <v>463</v>
      </c>
    </row>
    <row r="59" spans="1:5" ht="15" customHeight="1" thickBot="1" x14ac:dyDescent="0.3">
      <c r="A59" s="264"/>
      <c r="B59" s="265"/>
      <c r="C59" s="267"/>
      <c r="D59" s="274"/>
      <c r="E59" s="267"/>
    </row>
    <row r="60" spans="1:5" ht="15" customHeight="1" x14ac:dyDescent="0.25">
      <c r="A60" s="269"/>
      <c r="B60" s="270"/>
      <c r="C60" s="24"/>
      <c r="D60" s="24"/>
      <c r="E60" s="24"/>
    </row>
    <row r="61" spans="1:5" ht="15" customHeight="1" x14ac:dyDescent="0.25">
      <c r="A61" s="271"/>
      <c r="B61" s="272" t="s">
        <v>197</v>
      </c>
      <c r="C61" s="268">
        <f>C13</f>
        <v>0</v>
      </c>
      <c r="D61" s="268">
        <f>D13</f>
        <v>0</v>
      </c>
      <c r="E61" s="268">
        <f>E13</f>
        <v>0</v>
      </c>
    </row>
    <row r="62" spans="1:5" ht="15" customHeight="1" x14ac:dyDescent="0.25">
      <c r="A62" s="271"/>
      <c r="B62" s="272"/>
      <c r="C62" s="268"/>
      <c r="D62" s="268"/>
      <c r="E62" s="268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'6a'!C84</f>
        <v>0</v>
      </c>
      <c r="D66" s="91">
        <f>'6a'!F84</f>
        <v>0</v>
      </c>
      <c r="E66" s="91">
        <f>'6a'!G84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'1'!A89</f>
        <v>L.T.F. María Antonieta Ordoñez Carrera</v>
      </c>
      <c r="D78" s="87" t="str">
        <f>'1'!E89</f>
        <v>C.P. María Guadalupe Vásquez Pérez</v>
      </c>
    </row>
    <row r="79" spans="1:5" x14ac:dyDescent="0.25">
      <c r="B79" s="88" t="str">
        <f>'1'!A90</f>
        <v>Directora General del CRI-ESCUELA</v>
      </c>
      <c r="D79" s="88" t="str">
        <f>'1'!E90</f>
        <v>Coordinadora Administrativa</v>
      </c>
    </row>
    <row r="80" spans="1:5" x14ac:dyDescent="0.25">
      <c r="B80" s="88"/>
      <c r="D80" s="88"/>
    </row>
    <row r="81" spans="7:7" x14ac:dyDescent="0.25">
      <c r="G81">
        <f>+'3'!A5:K5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10" activePane="bottomLeft" state="frozen"/>
      <selection activeCell="A7" sqref="A7:G7"/>
      <selection pane="bottomLeft" activeCell="H18" sqref="H18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56" t="s">
        <v>232</v>
      </c>
      <c r="B4" s="257"/>
      <c r="C4" s="257"/>
      <c r="D4" s="257"/>
      <c r="E4" s="257"/>
      <c r="F4" s="257"/>
      <c r="G4" s="257"/>
      <c r="H4" s="257"/>
      <c r="I4" s="258"/>
    </row>
    <row r="5" spans="1:9" x14ac:dyDescent="0.25">
      <c r="A5" s="256" t="str">
        <f>+'2'!A6:I6</f>
        <v>Del 01 de Enero al 30 de Septiembre de 2017</v>
      </c>
      <c r="B5" s="257"/>
      <c r="C5" s="257"/>
      <c r="D5" s="257"/>
      <c r="E5" s="257"/>
      <c r="F5" s="257"/>
      <c r="G5" s="257"/>
      <c r="H5" s="257"/>
      <c r="I5" s="258"/>
    </row>
    <row r="6" spans="1:9" ht="15.75" thickBot="1" x14ac:dyDescent="0.3">
      <c r="A6" s="259" t="s">
        <v>2</v>
      </c>
      <c r="B6" s="260"/>
      <c r="C6" s="260"/>
      <c r="D6" s="260"/>
      <c r="E6" s="260"/>
      <c r="F6" s="260"/>
      <c r="G6" s="260"/>
      <c r="H6" s="260"/>
      <c r="I6" s="261"/>
    </row>
    <row r="7" spans="1:9" ht="15.75" thickBot="1" x14ac:dyDescent="0.3">
      <c r="A7" s="291"/>
      <c r="B7" s="292"/>
      <c r="C7" s="293"/>
      <c r="D7" s="294" t="s">
        <v>233</v>
      </c>
      <c r="E7" s="295"/>
      <c r="F7" s="295"/>
      <c r="G7" s="295"/>
      <c r="H7" s="296"/>
      <c r="I7" s="297" t="s">
        <v>234</v>
      </c>
    </row>
    <row r="8" spans="1:9" x14ac:dyDescent="0.25">
      <c r="A8" s="300" t="s">
        <v>208</v>
      </c>
      <c r="B8" s="301"/>
      <c r="C8" s="302"/>
      <c r="D8" s="297" t="s">
        <v>235</v>
      </c>
      <c r="E8" s="306" t="s">
        <v>236</v>
      </c>
      <c r="F8" s="297" t="s">
        <v>237</v>
      </c>
      <c r="G8" s="297" t="s">
        <v>191</v>
      </c>
      <c r="H8" s="297" t="s">
        <v>238</v>
      </c>
      <c r="I8" s="298"/>
    </row>
    <row r="9" spans="1:9" ht="15.75" thickBot="1" x14ac:dyDescent="0.3">
      <c r="A9" s="303" t="s">
        <v>239</v>
      </c>
      <c r="B9" s="304"/>
      <c r="C9" s="305"/>
      <c r="D9" s="299"/>
      <c r="E9" s="307"/>
      <c r="F9" s="299"/>
      <c r="G9" s="299"/>
      <c r="H9" s="299"/>
      <c r="I9" s="299"/>
    </row>
    <row r="10" spans="1:9" s="183" customFormat="1" ht="9" x14ac:dyDescent="0.15">
      <c r="A10" s="287"/>
      <c r="B10" s="288"/>
      <c r="C10" s="28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280" t="s">
        <v>240</v>
      </c>
      <c r="B11" s="281"/>
      <c r="C11" s="290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83" t="s">
        <v>241</v>
      </c>
      <c r="C12" s="279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83" t="s">
        <v>242</v>
      </c>
      <c r="C13" s="279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83" t="s">
        <v>243</v>
      </c>
      <c r="C14" s="279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83" t="s">
        <v>244</v>
      </c>
      <c r="C15" s="279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83" t="s">
        <v>245</v>
      </c>
      <c r="C16" s="279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83" t="s">
        <v>246</v>
      </c>
      <c r="C17" s="279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83" t="s">
        <v>247</v>
      </c>
      <c r="C18" s="279"/>
      <c r="D18" s="101">
        <v>9043389</v>
      </c>
      <c r="E18" s="101">
        <v>0</v>
      </c>
      <c r="F18" s="101">
        <f t="shared" si="0"/>
        <v>9043389</v>
      </c>
      <c r="G18" s="101">
        <v>6968031</v>
      </c>
      <c r="H18" s="101">
        <v>6968031</v>
      </c>
      <c r="I18" s="111">
        <f t="shared" si="1"/>
        <v>-2075358</v>
      </c>
    </row>
    <row r="19" spans="1:9" s="183" customFormat="1" ht="9" x14ac:dyDescent="0.15">
      <c r="A19" s="103"/>
      <c r="B19" s="283" t="s">
        <v>248</v>
      </c>
      <c r="C19" s="279"/>
      <c r="D19" s="175">
        <f>D21+D22+D23+D24+D25+D26+D27+D28+D29+D30+D31</f>
        <v>1045000</v>
      </c>
      <c r="E19" s="176">
        <f>E21+E22+E23+E24+E25+E26+E27+E28+E29+E30+E31</f>
        <v>0</v>
      </c>
      <c r="F19" s="177">
        <f>F21+F22+F23+F24+F25+F26+F27+F28+F29+F30+F31</f>
        <v>1045000</v>
      </c>
      <c r="G19" s="164">
        <f>G21+G22+G23+G24+G25+G26+G27+G28+G29+G30+G31</f>
        <v>825003</v>
      </c>
      <c r="H19" s="175">
        <f>H21+H22+H23+H24+H25+H26+H27+H28+H29+H30+H31</f>
        <v>825003</v>
      </c>
      <c r="I19" s="176">
        <f t="shared" si="1"/>
        <v>-219997</v>
      </c>
    </row>
    <row r="20" spans="1:9" s="183" customFormat="1" ht="9" x14ac:dyDescent="0.15">
      <c r="A20" s="103"/>
      <c r="B20" s="283" t="s">
        <v>249</v>
      </c>
      <c r="C20" s="279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1045000</v>
      </c>
      <c r="E21" s="101">
        <v>0</v>
      </c>
      <c r="F21" s="101">
        <f>+D21+E21</f>
        <v>1045000</v>
      </c>
      <c r="G21" s="101">
        <v>825003</v>
      </c>
      <c r="H21" s="101">
        <v>825003</v>
      </c>
      <c r="I21" s="111">
        <f t="shared" si="1"/>
        <v>-219997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83" t="s">
        <v>261</v>
      </c>
      <c r="C32" s="279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278" t="s">
        <v>267</v>
      </c>
      <c r="C38" s="279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278" t="s">
        <v>268</v>
      </c>
      <c r="C39" s="279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83" t="s">
        <v>270</v>
      </c>
      <c r="C41" s="279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280" t="s">
        <v>273</v>
      </c>
      <c r="B45" s="281"/>
      <c r="C45" s="282"/>
      <c r="D45" s="164">
        <f>D12+D13+D14+D15+D16+D17+D18+D19+D32+D38+D39+D41</f>
        <v>10088389</v>
      </c>
      <c r="E45" s="164">
        <f>E12+E13+E14+E15+E16+E17+E18+E19+E32+E38+E39+E41</f>
        <v>0</v>
      </c>
      <c r="F45" s="164">
        <f>F12+F13+F14+F15+F16+F17+F18+F19+F32+F38+F39+F41</f>
        <v>10088389</v>
      </c>
      <c r="G45" s="164">
        <f>G12+G13+G14+G15+G16+G17+G18+G19+G32+G38+G39+G41</f>
        <v>7793034</v>
      </c>
      <c r="H45" s="164">
        <f>H12+H13+H14+H15+H16+H17+H18+H19+H32+H38+H39+H41</f>
        <v>7793034</v>
      </c>
      <c r="I45" s="164">
        <f t="shared" si="1"/>
        <v>-2295355</v>
      </c>
    </row>
    <row r="46" spans="1:9" s="183" customFormat="1" ht="9" x14ac:dyDescent="0.15">
      <c r="A46" s="280" t="s">
        <v>274</v>
      </c>
      <c r="B46" s="281"/>
      <c r="C46" s="282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280" t="s">
        <v>275</v>
      </c>
      <c r="B47" s="281"/>
      <c r="C47" s="282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280" t="s">
        <v>276</v>
      </c>
      <c r="B49" s="281"/>
      <c r="C49" s="282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83" t="s">
        <v>277</v>
      </c>
      <c r="C50" s="279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83" t="s">
        <v>286</v>
      </c>
      <c r="C59" s="279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83" t="s">
        <v>291</v>
      </c>
      <c r="C64" s="279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83" t="s">
        <v>294</v>
      </c>
      <c r="C67" s="279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83" t="s">
        <v>295</v>
      </c>
      <c r="C68" s="279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83"/>
      <c r="C69" s="279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280" t="s">
        <v>296</v>
      </c>
      <c r="B70" s="281"/>
      <c r="C70" s="282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83"/>
      <c r="C71" s="279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280" t="s">
        <v>297</v>
      </c>
      <c r="B72" s="281"/>
      <c r="C72" s="282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83" t="s">
        <v>298</v>
      </c>
      <c r="C73" s="279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83"/>
      <c r="C74" s="279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280" t="s">
        <v>299</v>
      </c>
      <c r="B75" s="281"/>
      <c r="C75" s="282"/>
      <c r="D75" s="107">
        <f>D45+D70+D72</f>
        <v>10088389</v>
      </c>
      <c r="E75" s="107">
        <f>E45+E70+E72</f>
        <v>0</v>
      </c>
      <c r="F75" s="107">
        <f>F45+F70+F72</f>
        <v>10088389</v>
      </c>
      <c r="G75" s="107">
        <f>G45+G70+G72</f>
        <v>7793034</v>
      </c>
      <c r="H75" s="107">
        <f>H45+H70+H72</f>
        <v>7793034</v>
      </c>
      <c r="I75" s="112">
        <f>+H75-D75</f>
        <v>-2295355</v>
      </c>
      <c r="K75" s="53"/>
    </row>
    <row r="76" spans="1:11" s="183" customFormat="1" ht="9" x14ac:dyDescent="0.15">
      <c r="A76" s="103"/>
      <c r="B76" s="283"/>
      <c r="C76" s="279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286" t="s">
        <v>300</v>
      </c>
      <c r="C77" s="282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83" t="s">
        <v>301</v>
      </c>
      <c r="C78" s="279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83" t="s">
        <v>302</v>
      </c>
      <c r="C79" s="279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286" t="s">
        <v>303</v>
      </c>
      <c r="C80" s="282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284"/>
      <c r="C81" s="28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'1'!A89</f>
        <v>L.T.F. María Antonieta Ordoñez Carrera</v>
      </c>
      <c r="G86" s="87" t="str">
        <f>'1'!E89</f>
        <v>C.P. María Guadalupe Vásquez Pérez</v>
      </c>
    </row>
    <row r="87" spans="1:9" x14ac:dyDescent="0.25">
      <c r="C87" s="88" t="str">
        <f>'1'!A90</f>
        <v>Directora General del CRI-ESCUELA</v>
      </c>
      <c r="G87" s="88" t="str">
        <f>'1'!E90</f>
        <v>Coordinadora Administrativa</v>
      </c>
    </row>
    <row r="88" spans="1:9" x14ac:dyDescent="0.25">
      <c r="C88" s="88"/>
      <c r="G88" s="88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20" zoomScaleNormal="100" zoomScaleSheetLayoutView="120" workbookViewId="0">
      <selection activeCell="B13" sqref="B13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23" ht="11.25" customHeight="1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23" ht="11.25" customHeight="1" x14ac:dyDescent="0.25">
      <c r="A5" s="256" t="s">
        <v>306</v>
      </c>
      <c r="B5" s="257"/>
      <c r="C5" s="257"/>
      <c r="D5" s="257"/>
      <c r="E5" s="257"/>
      <c r="F5" s="257"/>
      <c r="G5" s="257"/>
      <c r="H5" s="316"/>
    </row>
    <row r="6" spans="1:23" ht="11.25" customHeight="1" x14ac:dyDescent="0.25">
      <c r="A6" s="256" t="str">
        <f>+'2'!A6:I6</f>
        <v>Del 01 de Enero al 30 de Septiembre de 2017</v>
      </c>
      <c r="B6" s="257"/>
      <c r="C6" s="257"/>
      <c r="D6" s="257"/>
      <c r="E6" s="257"/>
      <c r="F6" s="257"/>
      <c r="G6" s="257"/>
      <c r="H6" s="316"/>
    </row>
    <row r="7" spans="1:23" ht="11.25" customHeight="1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23" ht="15.75" thickBot="1" x14ac:dyDescent="0.3">
      <c r="A8" s="323" t="s">
        <v>3</v>
      </c>
      <c r="B8" s="324"/>
      <c r="C8" s="318" t="s">
        <v>307</v>
      </c>
      <c r="D8" s="319"/>
      <c r="E8" s="319"/>
      <c r="F8" s="319"/>
      <c r="G8" s="320"/>
      <c r="H8" s="321" t="s">
        <v>308</v>
      </c>
    </row>
    <row r="9" spans="1:23" ht="17.25" thickBot="1" x14ac:dyDescent="0.3">
      <c r="A9" s="325"/>
      <c r="B9" s="326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22"/>
      <c r="J9" s="60"/>
      <c r="K9" s="60"/>
      <c r="L9" s="60"/>
      <c r="M9" s="60"/>
      <c r="N9" s="60"/>
      <c r="O9" s="60"/>
    </row>
    <row r="10" spans="1:23" x14ac:dyDescent="0.25">
      <c r="A10" s="310" t="s">
        <v>311</v>
      </c>
      <c r="B10" s="311"/>
      <c r="C10" s="168">
        <f>+C11+C19+C29+C39+C49+C59+C63+C72+C76</f>
        <v>10088389</v>
      </c>
      <c r="D10" s="168">
        <f>+D11+D19+D29+D39+D49+D59+D63+D72+D76</f>
        <v>0</v>
      </c>
      <c r="E10" s="168">
        <f>+E11+E19+E29+E39+E49+E59+E63+E72+E76</f>
        <v>10088389</v>
      </c>
      <c r="F10" s="168">
        <f>+F11+F19+F29+F39+F49+F59+F63+F72+F76</f>
        <v>6521766</v>
      </c>
      <c r="G10" s="168">
        <f>+G11+G19+G29+G39+G49+G59+G63+G72+G76+1</f>
        <v>6505801</v>
      </c>
      <c r="H10" s="168">
        <f>+E10-F10</f>
        <v>3566623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08" t="s">
        <v>312</v>
      </c>
      <c r="B11" s="309"/>
      <c r="C11" s="168">
        <f t="shared" ref="C11:H11" si="0">SUM(C12:C18)</f>
        <v>7026589</v>
      </c>
      <c r="D11" s="168">
        <f t="shared" si="0"/>
        <v>0</v>
      </c>
      <c r="E11" s="168">
        <f t="shared" si="0"/>
        <v>7026589</v>
      </c>
      <c r="F11" s="168">
        <f t="shared" si="0"/>
        <v>4565794</v>
      </c>
      <c r="G11" s="168">
        <f t="shared" si="0"/>
        <v>4565794</v>
      </c>
      <c r="H11" s="168">
        <f t="shared" si="0"/>
        <v>2460795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42768847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5934589</v>
      </c>
      <c r="D13" s="189">
        <v>0</v>
      </c>
      <c r="E13" s="189">
        <f t="shared" ref="E13:E58" si="1">+D13+C13</f>
        <v>5934589</v>
      </c>
      <c r="F13" s="189">
        <v>4490797</v>
      </c>
      <c r="G13" s="189">
        <v>4490797</v>
      </c>
      <c r="H13" s="189">
        <f t="shared" ref="H13:H76" si="2">+E13-F13</f>
        <v>1443792</v>
      </c>
      <c r="I13" s="52">
        <f t="shared" ref="I13:I18" si="3">+ROUND(F13,0)</f>
        <v>4490797</v>
      </c>
      <c r="J13" s="52">
        <f t="shared" ref="J13:J18" si="4">+ROUND(G13,0)</f>
        <v>4490797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5934589</v>
      </c>
      <c r="S13" s="117">
        <f t="shared" si="5"/>
        <v>0</v>
      </c>
      <c r="T13" s="117">
        <f t="shared" si="5"/>
        <v>5934589</v>
      </c>
      <c r="U13" s="117">
        <f t="shared" si="5"/>
        <v>4490797</v>
      </c>
      <c r="V13" s="117">
        <f t="shared" si="5"/>
        <v>4490797</v>
      </c>
      <c r="W13" s="117"/>
    </row>
    <row r="14" spans="1:23" ht="12" customHeight="1" x14ac:dyDescent="0.25">
      <c r="A14" s="57"/>
      <c r="B14" s="187" t="s">
        <v>315</v>
      </c>
      <c r="C14" s="188">
        <v>1092000</v>
      </c>
      <c r="D14" s="189">
        <v>0</v>
      </c>
      <c r="E14" s="189">
        <f t="shared" si="1"/>
        <v>1092000</v>
      </c>
      <c r="F14" s="189">
        <v>74997</v>
      </c>
      <c r="G14" s="189">
        <v>74997</v>
      </c>
      <c r="H14" s="189">
        <f t="shared" si="2"/>
        <v>1017003</v>
      </c>
      <c r="I14" s="52">
        <f t="shared" si="3"/>
        <v>74997</v>
      </c>
      <c r="J14" s="52">
        <f t="shared" si="4"/>
        <v>74997</v>
      </c>
      <c r="K14" s="117"/>
      <c r="L14" s="117"/>
      <c r="M14" s="117"/>
      <c r="N14" s="117"/>
      <c r="O14" s="117"/>
      <c r="P14" s="117"/>
      <c r="Q14" s="117"/>
      <c r="R14" s="117">
        <f t="shared" si="5"/>
        <v>1092000</v>
      </c>
      <c r="S14" s="117">
        <f t="shared" si="5"/>
        <v>0</v>
      </c>
      <c r="T14" s="117">
        <f t="shared" si="5"/>
        <v>1092000</v>
      </c>
      <c r="U14" s="117">
        <f t="shared" si="5"/>
        <v>74997</v>
      </c>
      <c r="V14" s="117">
        <f t="shared" si="5"/>
        <v>74997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0</v>
      </c>
      <c r="D16" s="188">
        <v>0</v>
      </c>
      <c r="E16" s="189">
        <f t="shared" si="1"/>
        <v>0</v>
      </c>
      <c r="F16" s="188">
        <v>0</v>
      </c>
      <c r="G16" s="188">
        <v>0</v>
      </c>
      <c r="H16" s="189">
        <f t="shared" si="2"/>
        <v>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0</v>
      </c>
      <c r="S16" s="117">
        <f t="shared" si="5"/>
        <v>0</v>
      </c>
      <c r="T16" s="117">
        <f t="shared" si="5"/>
        <v>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08" t="s">
        <v>320</v>
      </c>
      <c r="B19" s="309"/>
      <c r="C19" s="168">
        <f t="shared" ref="C19:H19" si="6">SUM(C20:C28)</f>
        <v>1091462</v>
      </c>
      <c r="D19" s="168">
        <f t="shared" si="6"/>
        <v>-10000</v>
      </c>
      <c r="E19" s="168">
        <f t="shared" si="6"/>
        <v>1081462</v>
      </c>
      <c r="F19" s="168">
        <f>SUM(F20:F28)</f>
        <v>778074</v>
      </c>
      <c r="G19" s="168">
        <f>SUM(G20:G28)</f>
        <v>778075</v>
      </c>
      <c r="H19" s="168">
        <f t="shared" si="6"/>
        <v>303388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214128</v>
      </c>
      <c r="D20" s="189">
        <v>114285</v>
      </c>
      <c r="E20" s="189">
        <f t="shared" si="1"/>
        <v>328413</v>
      </c>
      <c r="F20" s="189">
        <v>273651</v>
      </c>
      <c r="G20" s="189">
        <v>273652</v>
      </c>
      <c r="H20" s="189">
        <f t="shared" si="2"/>
        <v>54762</v>
      </c>
      <c r="I20" s="52">
        <f t="shared" ref="I20:I28" si="7">+ROUND(F20,0)</f>
        <v>273651</v>
      </c>
      <c r="J20" s="52">
        <f t="shared" ref="J20:J28" si="8">+ROUND(G20,0)</f>
        <v>273652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214128</v>
      </c>
      <c r="S20" s="117">
        <f t="shared" si="9"/>
        <v>114285</v>
      </c>
      <c r="T20" s="117">
        <f t="shared" si="9"/>
        <v>328413</v>
      </c>
      <c r="U20" s="117">
        <f t="shared" si="9"/>
        <v>273651</v>
      </c>
      <c r="V20" s="117">
        <f t="shared" si="9"/>
        <v>273652</v>
      </c>
      <c r="W20" s="117"/>
    </row>
    <row r="21" spans="1:23" ht="12" customHeight="1" x14ac:dyDescent="0.25">
      <c r="A21" s="57"/>
      <c r="B21" s="187" t="s">
        <v>322</v>
      </c>
      <c r="C21" s="188">
        <v>122072</v>
      </c>
      <c r="D21" s="189">
        <v>0</v>
      </c>
      <c r="E21" s="189">
        <f t="shared" si="1"/>
        <v>122072</v>
      </c>
      <c r="F21" s="189">
        <v>100117</v>
      </c>
      <c r="G21" s="189">
        <v>100117</v>
      </c>
      <c r="H21" s="189">
        <f t="shared" si="2"/>
        <v>21955</v>
      </c>
      <c r="I21" s="52">
        <f t="shared" si="7"/>
        <v>100117</v>
      </c>
      <c r="J21" s="52">
        <f t="shared" si="8"/>
        <v>100117</v>
      </c>
      <c r="K21" s="117"/>
      <c r="L21" s="117"/>
      <c r="M21" s="117"/>
      <c r="N21" s="117"/>
      <c r="O21" s="117"/>
      <c r="P21" s="117"/>
      <c r="Q21" s="117"/>
      <c r="R21" s="117">
        <f t="shared" si="9"/>
        <v>122072</v>
      </c>
      <c r="S21" s="117">
        <f t="shared" si="9"/>
        <v>0</v>
      </c>
      <c r="T21" s="117">
        <f t="shared" si="9"/>
        <v>122072</v>
      </c>
      <c r="U21" s="117">
        <f t="shared" si="9"/>
        <v>100117</v>
      </c>
      <c r="V21" s="117">
        <f t="shared" si="9"/>
        <v>100117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145000</v>
      </c>
      <c r="D23" s="189">
        <v>-55000</v>
      </c>
      <c r="E23" s="189">
        <f t="shared" si="1"/>
        <v>90000</v>
      </c>
      <c r="F23" s="189">
        <v>39251</v>
      </c>
      <c r="G23" s="189">
        <v>39251</v>
      </c>
      <c r="H23" s="189">
        <f t="shared" si="2"/>
        <v>50749</v>
      </c>
      <c r="I23" s="52">
        <f t="shared" si="7"/>
        <v>39251</v>
      </c>
      <c r="J23" s="52">
        <f t="shared" si="8"/>
        <v>39251</v>
      </c>
      <c r="K23" s="117"/>
      <c r="L23" s="117"/>
      <c r="M23" s="117"/>
      <c r="N23" s="117"/>
      <c r="O23" s="117"/>
      <c r="P23" s="117"/>
      <c r="Q23" s="117"/>
      <c r="R23" s="117">
        <f t="shared" si="9"/>
        <v>145000</v>
      </c>
      <c r="S23" s="117">
        <f t="shared" si="9"/>
        <v>-55000</v>
      </c>
      <c r="T23" s="117">
        <f t="shared" si="9"/>
        <v>90000</v>
      </c>
      <c r="U23" s="117">
        <f t="shared" si="9"/>
        <v>39251</v>
      </c>
      <c r="V23" s="117">
        <f t="shared" si="9"/>
        <v>39251</v>
      </c>
      <c r="W23" s="117"/>
    </row>
    <row r="24" spans="1:23" ht="12" customHeight="1" x14ac:dyDescent="0.25">
      <c r="A24" s="57"/>
      <c r="B24" s="187" t="s">
        <v>325</v>
      </c>
      <c r="C24" s="188">
        <v>268329</v>
      </c>
      <c r="D24" s="189">
        <v>-10000</v>
      </c>
      <c r="E24" s="189">
        <f t="shared" si="1"/>
        <v>258329</v>
      </c>
      <c r="F24" s="189">
        <v>240936</v>
      </c>
      <c r="G24" s="189">
        <v>240936</v>
      </c>
      <c r="H24" s="189">
        <f t="shared" si="2"/>
        <v>17393</v>
      </c>
      <c r="I24" s="52">
        <f t="shared" si="7"/>
        <v>240936</v>
      </c>
      <c r="J24" s="52">
        <f t="shared" si="8"/>
        <v>240936</v>
      </c>
      <c r="K24" s="117"/>
      <c r="L24" s="117"/>
      <c r="M24" s="117"/>
      <c r="N24" s="117"/>
      <c r="O24" s="117"/>
      <c r="P24" s="117"/>
      <c r="Q24" s="117"/>
      <c r="R24" s="117">
        <f t="shared" si="9"/>
        <v>268329</v>
      </c>
      <c r="S24" s="117">
        <f t="shared" si="9"/>
        <v>-10000</v>
      </c>
      <c r="T24" s="117">
        <f t="shared" si="9"/>
        <v>258329</v>
      </c>
      <c r="U24" s="117">
        <f t="shared" si="9"/>
        <v>240936</v>
      </c>
      <c r="V24" s="117">
        <f t="shared" si="9"/>
        <v>240936</v>
      </c>
      <c r="W24" s="117"/>
    </row>
    <row r="25" spans="1:23" ht="12" customHeight="1" x14ac:dyDescent="0.25">
      <c r="A25" s="57"/>
      <c r="B25" s="187" t="s">
        <v>326</v>
      </c>
      <c r="C25" s="188">
        <v>63000</v>
      </c>
      <c r="D25" s="189">
        <v>0</v>
      </c>
      <c r="E25" s="189">
        <f t="shared" si="1"/>
        <v>63000</v>
      </c>
      <c r="F25" s="189">
        <v>28837</v>
      </c>
      <c r="G25" s="189">
        <v>28837</v>
      </c>
      <c r="H25" s="189">
        <f t="shared" si="2"/>
        <v>34163</v>
      </c>
      <c r="I25" s="52">
        <f t="shared" si="7"/>
        <v>28837</v>
      </c>
      <c r="J25" s="52">
        <f t="shared" si="8"/>
        <v>28837</v>
      </c>
      <c r="K25" s="117"/>
      <c r="L25" s="117"/>
      <c r="M25" s="117"/>
      <c r="N25" s="117"/>
      <c r="O25" s="117"/>
      <c r="P25" s="117"/>
      <c r="Q25" s="117"/>
      <c r="R25" s="117">
        <f t="shared" si="9"/>
        <v>63000</v>
      </c>
      <c r="S25" s="117">
        <f t="shared" si="9"/>
        <v>0</v>
      </c>
      <c r="T25" s="117">
        <f t="shared" si="9"/>
        <v>63000</v>
      </c>
      <c r="U25" s="117">
        <f t="shared" si="9"/>
        <v>28837</v>
      </c>
      <c r="V25" s="117">
        <f t="shared" si="9"/>
        <v>28837</v>
      </c>
      <c r="W25" s="117"/>
    </row>
    <row r="26" spans="1:23" ht="12" customHeight="1" x14ac:dyDescent="0.25">
      <c r="A26" s="57"/>
      <c r="B26" s="187" t="s">
        <v>327</v>
      </c>
      <c r="C26" s="188">
        <v>25000</v>
      </c>
      <c r="D26" s="189">
        <v>0</v>
      </c>
      <c r="E26" s="189">
        <f t="shared" si="1"/>
        <v>25000</v>
      </c>
      <c r="F26" s="189">
        <v>20884</v>
      </c>
      <c r="G26" s="189">
        <v>20884</v>
      </c>
      <c r="H26" s="189">
        <f t="shared" si="2"/>
        <v>4116</v>
      </c>
      <c r="I26" s="52">
        <f t="shared" si="7"/>
        <v>20884</v>
      </c>
      <c r="J26" s="52">
        <f t="shared" si="8"/>
        <v>20884</v>
      </c>
      <c r="K26" s="117"/>
      <c r="L26" s="117"/>
      <c r="M26" s="117"/>
      <c r="N26" s="117"/>
      <c r="O26" s="117"/>
      <c r="P26" s="117"/>
      <c r="Q26" s="117"/>
      <c r="R26" s="117">
        <f t="shared" si="9"/>
        <v>25000</v>
      </c>
      <c r="S26" s="117">
        <f t="shared" si="9"/>
        <v>0</v>
      </c>
      <c r="T26" s="117">
        <f t="shared" si="9"/>
        <v>25000</v>
      </c>
      <c r="U26" s="117">
        <f t="shared" si="9"/>
        <v>20884</v>
      </c>
      <c r="V26" s="117">
        <f t="shared" si="9"/>
        <v>20884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253933</v>
      </c>
      <c r="D28" s="191">
        <v>-59285</v>
      </c>
      <c r="E28" s="189">
        <f t="shared" si="1"/>
        <v>194648</v>
      </c>
      <c r="F28" s="191">
        <v>74398</v>
      </c>
      <c r="G28" s="191">
        <v>74398</v>
      </c>
      <c r="H28" s="189">
        <f t="shared" si="2"/>
        <v>120250</v>
      </c>
      <c r="I28" s="52">
        <f t="shared" si="7"/>
        <v>74398</v>
      </c>
      <c r="J28" s="52">
        <f t="shared" si="8"/>
        <v>74398</v>
      </c>
      <c r="K28" s="117"/>
      <c r="L28" s="117"/>
      <c r="M28" s="117"/>
      <c r="N28" s="117"/>
      <c r="O28" s="117"/>
      <c r="P28" s="117"/>
      <c r="Q28" s="117"/>
      <c r="R28" s="117">
        <f t="shared" si="9"/>
        <v>253933</v>
      </c>
      <c r="S28" s="117">
        <f t="shared" si="9"/>
        <v>-59285</v>
      </c>
      <c r="T28" s="117">
        <f t="shared" si="9"/>
        <v>194648</v>
      </c>
      <c r="U28" s="117">
        <f t="shared" si="9"/>
        <v>74398</v>
      </c>
      <c r="V28" s="117">
        <f t="shared" si="9"/>
        <v>74398</v>
      </c>
      <c r="W28" s="117"/>
    </row>
    <row r="29" spans="1:23" x14ac:dyDescent="0.25">
      <c r="A29" s="308" t="s">
        <v>330</v>
      </c>
      <c r="B29" s="309"/>
      <c r="C29" s="168">
        <f t="shared" ref="C29:H29" si="10">SUM(C30:C38)</f>
        <v>1135266</v>
      </c>
      <c r="D29" s="168">
        <f t="shared" si="10"/>
        <v>10000</v>
      </c>
      <c r="E29" s="168">
        <f t="shared" si="10"/>
        <v>1145266</v>
      </c>
      <c r="F29" s="168">
        <f t="shared" si="10"/>
        <v>812522</v>
      </c>
      <c r="G29" s="168">
        <f>SUM(G30:G38)</f>
        <v>796555</v>
      </c>
      <c r="H29" s="168">
        <f t="shared" si="10"/>
        <v>332744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205400</v>
      </c>
      <c r="D30" s="189">
        <v>-68594</v>
      </c>
      <c r="E30" s="189">
        <f t="shared" si="1"/>
        <v>136806</v>
      </c>
      <c r="F30" s="189">
        <v>118782</v>
      </c>
      <c r="G30" s="189">
        <v>118782</v>
      </c>
      <c r="H30" s="189">
        <f t="shared" si="2"/>
        <v>18024</v>
      </c>
      <c r="I30" s="52">
        <f t="shared" ref="I30:I38" si="11">+ROUND(F30,0)</f>
        <v>118782</v>
      </c>
      <c r="J30" s="52">
        <f t="shared" ref="J30:J38" si="12">+ROUND(G30,0)</f>
        <v>118782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205400</v>
      </c>
      <c r="S30" s="117">
        <f t="shared" si="13"/>
        <v>-68594</v>
      </c>
      <c r="T30" s="117">
        <f t="shared" si="13"/>
        <v>136806</v>
      </c>
      <c r="U30" s="117">
        <f t="shared" si="13"/>
        <v>118782</v>
      </c>
      <c r="V30" s="117">
        <f t="shared" si="13"/>
        <v>118782</v>
      </c>
      <c r="W30" s="117"/>
    </row>
    <row r="31" spans="1:23" ht="12" customHeight="1" x14ac:dyDescent="0.25">
      <c r="A31" s="57"/>
      <c r="B31" s="187" t="s">
        <v>332</v>
      </c>
      <c r="C31" s="188">
        <v>108000</v>
      </c>
      <c r="D31" s="189">
        <v>-9948</v>
      </c>
      <c r="E31" s="189">
        <f t="shared" si="1"/>
        <v>98052</v>
      </c>
      <c r="F31" s="189">
        <v>9269</v>
      </c>
      <c r="G31" s="189">
        <v>9269</v>
      </c>
      <c r="H31" s="189">
        <f t="shared" si="2"/>
        <v>88783</v>
      </c>
      <c r="I31" s="52">
        <f t="shared" si="11"/>
        <v>9269</v>
      </c>
      <c r="J31" s="52">
        <f t="shared" si="12"/>
        <v>9269</v>
      </c>
      <c r="K31" s="117"/>
      <c r="L31" s="117"/>
      <c r="M31" s="117"/>
      <c r="N31" s="117"/>
      <c r="O31" s="117"/>
      <c r="P31" s="117"/>
      <c r="Q31" s="117"/>
      <c r="R31" s="117">
        <f t="shared" si="13"/>
        <v>108000</v>
      </c>
      <c r="S31" s="117">
        <f t="shared" si="13"/>
        <v>-9948</v>
      </c>
      <c r="T31" s="117">
        <f t="shared" si="13"/>
        <v>98052</v>
      </c>
      <c r="U31" s="117">
        <f t="shared" si="13"/>
        <v>9269</v>
      </c>
      <c r="V31" s="117">
        <f t="shared" si="13"/>
        <v>9269</v>
      </c>
      <c r="W31" s="117"/>
    </row>
    <row r="32" spans="1:23" ht="12" customHeight="1" x14ac:dyDescent="0.25">
      <c r="A32" s="57"/>
      <c r="B32" s="187" t="s">
        <v>333</v>
      </c>
      <c r="C32" s="188">
        <v>299656</v>
      </c>
      <c r="D32" s="189">
        <v>-35000</v>
      </c>
      <c r="E32" s="189">
        <f t="shared" si="1"/>
        <v>264656</v>
      </c>
      <c r="F32" s="189">
        <v>139285</v>
      </c>
      <c r="G32" s="189">
        <v>139285</v>
      </c>
      <c r="H32" s="189">
        <f t="shared" si="2"/>
        <v>125371</v>
      </c>
      <c r="I32" s="52">
        <f t="shared" si="11"/>
        <v>139285</v>
      </c>
      <c r="J32" s="52">
        <f t="shared" si="12"/>
        <v>139285</v>
      </c>
      <c r="K32" s="117"/>
      <c r="L32" s="117"/>
      <c r="M32" s="117"/>
      <c r="N32" s="117"/>
      <c r="O32" s="117"/>
      <c r="P32" s="117"/>
      <c r="Q32" s="117"/>
      <c r="R32" s="117">
        <f t="shared" si="13"/>
        <v>299656</v>
      </c>
      <c r="S32" s="117">
        <f t="shared" si="13"/>
        <v>-35000</v>
      </c>
      <c r="T32" s="117">
        <f t="shared" si="13"/>
        <v>264656</v>
      </c>
      <c r="U32" s="117">
        <f t="shared" si="13"/>
        <v>139285</v>
      </c>
      <c r="V32" s="117">
        <f t="shared" si="13"/>
        <v>139285</v>
      </c>
      <c r="W32" s="117"/>
    </row>
    <row r="33" spans="1:23" ht="12" customHeight="1" x14ac:dyDescent="0.25">
      <c r="A33" s="57"/>
      <c r="B33" s="187" t="s">
        <v>334</v>
      </c>
      <c r="C33" s="188">
        <v>88272</v>
      </c>
      <c r="D33" s="189">
        <v>0</v>
      </c>
      <c r="E33" s="189">
        <f t="shared" si="1"/>
        <v>88272</v>
      </c>
      <c r="F33" s="189">
        <v>54167</v>
      </c>
      <c r="G33" s="189">
        <v>54167</v>
      </c>
      <c r="H33" s="189">
        <f t="shared" si="2"/>
        <v>34105</v>
      </c>
      <c r="I33" s="52">
        <f t="shared" si="11"/>
        <v>54167</v>
      </c>
      <c r="J33" s="52">
        <f t="shared" si="12"/>
        <v>54167</v>
      </c>
      <c r="K33" s="117"/>
      <c r="L33" s="117"/>
      <c r="M33" s="117"/>
      <c r="N33" s="117"/>
      <c r="O33" s="117"/>
      <c r="P33" s="117"/>
      <c r="Q33" s="117"/>
      <c r="R33" s="117">
        <f t="shared" si="13"/>
        <v>88272</v>
      </c>
      <c r="S33" s="117">
        <f t="shared" si="13"/>
        <v>0</v>
      </c>
      <c r="T33" s="117">
        <f t="shared" si="13"/>
        <v>88272</v>
      </c>
      <c r="U33" s="117">
        <f t="shared" si="13"/>
        <v>54167</v>
      </c>
      <c r="V33" s="117">
        <f t="shared" si="13"/>
        <v>54167</v>
      </c>
      <c r="W33" s="117"/>
    </row>
    <row r="34" spans="1:23" ht="15" customHeight="1" x14ac:dyDescent="0.25">
      <c r="A34" s="57"/>
      <c r="B34" s="187" t="s">
        <v>335</v>
      </c>
      <c r="C34" s="188">
        <v>124046</v>
      </c>
      <c r="D34" s="189">
        <v>79541</v>
      </c>
      <c r="E34" s="189">
        <f t="shared" si="1"/>
        <v>203587</v>
      </c>
      <c r="F34" s="189">
        <v>196549</v>
      </c>
      <c r="G34" s="189">
        <v>196549</v>
      </c>
      <c r="H34" s="189">
        <f t="shared" si="2"/>
        <v>7038</v>
      </c>
      <c r="I34" s="52">
        <f t="shared" si="11"/>
        <v>196549</v>
      </c>
      <c r="J34" s="52">
        <f t="shared" si="12"/>
        <v>196549</v>
      </c>
      <c r="K34" s="117"/>
      <c r="L34" s="117"/>
      <c r="M34" s="117"/>
      <c r="N34" s="117"/>
      <c r="O34" s="117"/>
      <c r="P34" s="117"/>
      <c r="Q34" s="117"/>
      <c r="R34" s="117">
        <f t="shared" si="13"/>
        <v>124046</v>
      </c>
      <c r="S34" s="117">
        <f t="shared" si="13"/>
        <v>79541</v>
      </c>
      <c r="T34" s="117">
        <f t="shared" si="13"/>
        <v>203587</v>
      </c>
      <c r="U34" s="117">
        <f t="shared" si="13"/>
        <v>196549</v>
      </c>
      <c r="V34" s="117">
        <f t="shared" si="13"/>
        <v>196549</v>
      </c>
      <c r="W34" s="117"/>
    </row>
    <row r="35" spans="1:23" ht="12" customHeight="1" x14ac:dyDescent="0.25">
      <c r="A35" s="57"/>
      <c r="B35" s="187" t="s">
        <v>336</v>
      </c>
      <c r="C35" s="188">
        <v>0</v>
      </c>
      <c r="D35" s="189">
        <v>0</v>
      </c>
      <c r="E35" s="189">
        <f t="shared" si="1"/>
        <v>0</v>
      </c>
      <c r="F35" s="189">
        <v>0</v>
      </c>
      <c r="G35" s="189">
        <v>0</v>
      </c>
      <c r="H35" s="189">
        <f t="shared" si="2"/>
        <v>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12000</v>
      </c>
      <c r="D36" s="189">
        <v>-9008</v>
      </c>
      <c r="E36" s="189">
        <f t="shared" si="1"/>
        <v>2992</v>
      </c>
      <c r="F36" s="189">
        <v>1542</v>
      </c>
      <c r="G36" s="189">
        <v>1542</v>
      </c>
      <c r="H36" s="189">
        <f t="shared" si="2"/>
        <v>1450</v>
      </c>
      <c r="I36" s="52">
        <f t="shared" si="11"/>
        <v>1542</v>
      </c>
      <c r="J36" s="52">
        <f t="shared" si="12"/>
        <v>1542</v>
      </c>
      <c r="K36" s="117"/>
      <c r="L36" s="117"/>
      <c r="M36" s="117"/>
      <c r="N36" s="117"/>
      <c r="O36" s="117"/>
      <c r="P36" s="117"/>
      <c r="Q36" s="117"/>
      <c r="R36" s="117">
        <f t="shared" si="13"/>
        <v>12000</v>
      </c>
      <c r="S36" s="117">
        <f t="shared" si="13"/>
        <v>-9008</v>
      </c>
      <c r="T36" s="117">
        <f t="shared" si="13"/>
        <v>2992</v>
      </c>
      <c r="U36" s="117">
        <f t="shared" si="13"/>
        <v>1542</v>
      </c>
      <c r="V36" s="117">
        <f t="shared" si="13"/>
        <v>1542</v>
      </c>
      <c r="W36" s="117"/>
    </row>
    <row r="37" spans="1:23" ht="12" customHeight="1" x14ac:dyDescent="0.25">
      <c r="A37" s="57"/>
      <c r="B37" s="187" t="s">
        <v>338</v>
      </c>
      <c r="C37" s="188">
        <v>40000</v>
      </c>
      <c r="D37" s="189">
        <v>24345</v>
      </c>
      <c r="E37" s="189">
        <f t="shared" si="1"/>
        <v>64345</v>
      </c>
      <c r="F37" s="189">
        <v>57014</v>
      </c>
      <c r="G37" s="189">
        <v>57014</v>
      </c>
      <c r="H37" s="189">
        <f t="shared" si="2"/>
        <v>7331</v>
      </c>
      <c r="I37" s="52">
        <f t="shared" si="11"/>
        <v>57014</v>
      </c>
      <c r="J37" s="52">
        <f t="shared" si="12"/>
        <v>57014</v>
      </c>
      <c r="K37" s="117"/>
      <c r="L37" s="117"/>
      <c r="M37" s="117"/>
      <c r="N37" s="117"/>
      <c r="O37" s="117"/>
      <c r="P37" s="117"/>
      <c r="Q37" s="117"/>
      <c r="R37" s="117">
        <f t="shared" si="13"/>
        <v>40000</v>
      </c>
      <c r="S37" s="117">
        <f t="shared" si="13"/>
        <v>24345</v>
      </c>
      <c r="T37" s="117">
        <f t="shared" si="13"/>
        <v>64345</v>
      </c>
      <c r="U37" s="117">
        <f t="shared" si="13"/>
        <v>57014</v>
      </c>
      <c r="V37" s="117">
        <f t="shared" si="13"/>
        <v>57014</v>
      </c>
      <c r="W37" s="117"/>
    </row>
    <row r="38" spans="1:23" ht="12" customHeight="1" x14ac:dyDescent="0.25">
      <c r="A38" s="57"/>
      <c r="B38" s="187" t="s">
        <v>339</v>
      </c>
      <c r="C38" s="188">
        <v>257892</v>
      </c>
      <c r="D38" s="189">
        <v>28664</v>
      </c>
      <c r="E38" s="189">
        <f t="shared" si="1"/>
        <v>286556</v>
      </c>
      <c r="F38" s="189">
        <v>235914</v>
      </c>
      <c r="G38" s="189">
        <v>219947</v>
      </c>
      <c r="H38" s="189">
        <f t="shared" si="2"/>
        <v>50642</v>
      </c>
      <c r="I38" s="52">
        <f t="shared" si="11"/>
        <v>235914</v>
      </c>
      <c r="J38" s="52">
        <f t="shared" si="12"/>
        <v>219947</v>
      </c>
      <c r="K38" s="117"/>
      <c r="L38" s="117"/>
      <c r="M38" s="117"/>
      <c r="N38" s="117"/>
      <c r="O38" s="117"/>
      <c r="P38" s="117"/>
      <c r="Q38" s="117"/>
      <c r="R38" s="117">
        <f t="shared" si="13"/>
        <v>257892</v>
      </c>
      <c r="S38" s="117">
        <f t="shared" si="13"/>
        <v>28664</v>
      </c>
      <c r="T38" s="117">
        <f t="shared" si="13"/>
        <v>286556</v>
      </c>
      <c r="U38" s="117">
        <f t="shared" si="13"/>
        <v>235914</v>
      </c>
      <c r="V38" s="117">
        <f t="shared" si="13"/>
        <v>219947</v>
      </c>
      <c r="W38" s="117"/>
    </row>
    <row r="39" spans="1:23" x14ac:dyDescent="0.25">
      <c r="A39" s="312" t="s">
        <v>340</v>
      </c>
      <c r="B39" s="313"/>
      <c r="C39" s="168">
        <f t="shared" ref="C39:H39" si="14">SUM(C40:C48)</f>
        <v>72431</v>
      </c>
      <c r="D39" s="168">
        <f t="shared" si="14"/>
        <v>0</v>
      </c>
      <c r="E39" s="168">
        <f t="shared" si="14"/>
        <v>72431</v>
      </c>
      <c r="F39" s="168">
        <f t="shared" si="14"/>
        <v>1300</v>
      </c>
      <c r="G39" s="168">
        <f t="shared" si="14"/>
        <v>1300</v>
      </c>
      <c r="H39" s="168">
        <f t="shared" si="14"/>
        <v>71131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72431</v>
      </c>
      <c r="D43" s="188">
        <v>0</v>
      </c>
      <c r="E43" s="189">
        <f t="shared" si="1"/>
        <v>72431</v>
      </c>
      <c r="F43" s="188">
        <v>1300</v>
      </c>
      <c r="G43" s="188">
        <v>1300</v>
      </c>
      <c r="H43" s="189">
        <f t="shared" si="2"/>
        <v>71131</v>
      </c>
      <c r="I43" s="52">
        <f t="shared" si="16"/>
        <v>1300</v>
      </c>
      <c r="J43" s="52">
        <f t="shared" si="17"/>
        <v>1300</v>
      </c>
      <c r="K43" s="117"/>
      <c r="L43" s="117"/>
      <c r="M43" s="117"/>
      <c r="N43" s="117"/>
      <c r="O43" s="117"/>
      <c r="P43" s="117"/>
      <c r="Q43" s="117"/>
      <c r="R43" s="117">
        <f t="shared" si="15"/>
        <v>72431</v>
      </c>
      <c r="S43" s="117">
        <f t="shared" si="15"/>
        <v>0</v>
      </c>
      <c r="T43" s="117">
        <f t="shared" si="15"/>
        <v>72431</v>
      </c>
      <c r="U43" s="117">
        <f t="shared" si="15"/>
        <v>1300</v>
      </c>
      <c r="V43" s="117">
        <f t="shared" si="15"/>
        <v>1300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08" t="s">
        <v>350</v>
      </c>
      <c r="B49" s="309"/>
      <c r="C49" s="168">
        <f>SUM(C50:C58)</f>
        <v>762641</v>
      </c>
      <c r="D49" s="168">
        <f>SUM(D50:D58)</f>
        <v>0</v>
      </c>
      <c r="E49" s="168">
        <f>SUM(E50:E58)</f>
        <v>762641</v>
      </c>
      <c r="F49" s="168">
        <f>SUM(F50:F58)</f>
        <v>364076</v>
      </c>
      <c r="G49" s="168">
        <f>SUM(G50:G58)</f>
        <v>364076</v>
      </c>
      <c r="H49" s="170">
        <f t="shared" si="2"/>
        <v>398565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174250</v>
      </c>
      <c r="D50" s="189">
        <v>6500</v>
      </c>
      <c r="E50" s="189">
        <f t="shared" si="1"/>
        <v>180750</v>
      </c>
      <c r="F50" s="189">
        <v>143250</v>
      </c>
      <c r="G50" s="189">
        <v>143250</v>
      </c>
      <c r="H50" s="189">
        <f t="shared" si="2"/>
        <v>37500</v>
      </c>
      <c r="I50" s="52">
        <f t="shared" ref="I50:I58" si="18">+ROUND(F50,0)</f>
        <v>143250</v>
      </c>
      <c r="J50" s="52">
        <f t="shared" ref="J50:J58" si="19">+ROUND(G50,0)</f>
        <v>143250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174250</v>
      </c>
      <c r="S50" s="117">
        <f t="shared" si="20"/>
        <v>6500</v>
      </c>
      <c r="T50" s="117">
        <f t="shared" si="20"/>
        <v>180750</v>
      </c>
      <c r="U50" s="117">
        <f t="shared" si="20"/>
        <v>143250</v>
      </c>
      <c r="V50" s="117">
        <f t="shared" si="20"/>
        <v>143250</v>
      </c>
      <c r="W50" s="117"/>
    </row>
    <row r="51" spans="1:23" ht="12" customHeight="1" x14ac:dyDescent="0.25">
      <c r="A51" s="57"/>
      <c r="B51" s="187" t="s">
        <v>352</v>
      </c>
      <c r="C51" s="188">
        <v>28391</v>
      </c>
      <c r="D51" s="189">
        <v>-6500</v>
      </c>
      <c r="E51" s="189">
        <f t="shared" si="1"/>
        <v>21891</v>
      </c>
      <c r="F51" s="189">
        <v>0</v>
      </c>
      <c r="G51" s="189">
        <v>0</v>
      </c>
      <c r="H51" s="189">
        <f t="shared" si="2"/>
        <v>21891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28391</v>
      </c>
      <c r="S51" s="117">
        <f t="shared" si="20"/>
        <v>-6500</v>
      </c>
      <c r="T51" s="117">
        <f t="shared" si="20"/>
        <v>21891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515000</v>
      </c>
      <c r="D52" s="189">
        <v>0</v>
      </c>
      <c r="E52" s="189">
        <f t="shared" si="1"/>
        <v>515000</v>
      </c>
      <c r="F52" s="189">
        <v>215462</v>
      </c>
      <c r="G52" s="189">
        <v>215462</v>
      </c>
      <c r="H52" s="189">
        <f t="shared" si="2"/>
        <v>299538</v>
      </c>
      <c r="I52" s="52">
        <f t="shared" si="18"/>
        <v>215462</v>
      </c>
      <c r="J52" s="52">
        <f t="shared" si="19"/>
        <v>215462</v>
      </c>
      <c r="K52" s="117"/>
      <c r="L52" s="117"/>
      <c r="M52" s="117"/>
      <c r="N52" s="117"/>
      <c r="O52" s="117"/>
      <c r="P52" s="117"/>
      <c r="Q52" s="117"/>
      <c r="R52" s="117">
        <f t="shared" si="20"/>
        <v>515000</v>
      </c>
      <c r="S52" s="117">
        <f t="shared" si="20"/>
        <v>0</v>
      </c>
      <c r="T52" s="117">
        <f t="shared" si="20"/>
        <v>515000</v>
      </c>
      <c r="U52" s="117">
        <f t="shared" si="20"/>
        <v>215462</v>
      </c>
      <c r="V52" s="117">
        <f t="shared" si="20"/>
        <v>215462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45000</v>
      </c>
      <c r="D55" s="188">
        <v>0</v>
      </c>
      <c r="E55" s="189">
        <f t="shared" si="1"/>
        <v>45000</v>
      </c>
      <c r="F55" s="188">
        <v>5364</v>
      </c>
      <c r="G55" s="188">
        <v>5364</v>
      </c>
      <c r="H55" s="189">
        <f t="shared" si="2"/>
        <v>39636</v>
      </c>
      <c r="I55" s="52">
        <f t="shared" si="18"/>
        <v>5364</v>
      </c>
      <c r="J55" s="52">
        <f t="shared" si="19"/>
        <v>5364</v>
      </c>
      <c r="K55" s="117"/>
      <c r="L55" s="117"/>
      <c r="M55" s="117"/>
      <c r="N55" s="117"/>
      <c r="O55" s="117"/>
      <c r="P55" s="117"/>
      <c r="Q55" s="117"/>
      <c r="R55" s="117">
        <f t="shared" si="20"/>
        <v>45000</v>
      </c>
      <c r="S55" s="117">
        <f t="shared" si="20"/>
        <v>0</v>
      </c>
      <c r="T55" s="117">
        <f t="shared" si="20"/>
        <v>45000</v>
      </c>
      <c r="U55" s="117">
        <f t="shared" si="20"/>
        <v>5364</v>
      </c>
      <c r="V55" s="117">
        <f t="shared" si="20"/>
        <v>5364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08" t="s">
        <v>360</v>
      </c>
      <c r="B59" s="309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08" t="s">
        <v>364</v>
      </c>
      <c r="B63" s="309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08" t="s">
        <v>373</v>
      </c>
      <c r="B72" s="309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08" t="s">
        <v>377</v>
      </c>
      <c r="B76" s="309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10" t="s">
        <v>385</v>
      </c>
      <c r="B84" s="311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08" t="s">
        <v>312</v>
      </c>
      <c r="B85" s="309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08" t="s">
        <v>320</v>
      </c>
      <c r="B93" s="309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08" t="s">
        <v>330</v>
      </c>
      <c r="B103" s="309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08" t="s">
        <v>340</v>
      </c>
      <c r="B113" s="309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08" t="s">
        <v>350</v>
      </c>
      <c r="B123" s="309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08" t="s">
        <v>360</v>
      </c>
      <c r="B133" s="309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08" t="s">
        <v>364</v>
      </c>
      <c r="B137" s="309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08" t="s">
        <v>373</v>
      </c>
      <c r="B146" s="309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08" t="s">
        <v>377</v>
      </c>
      <c r="B150" s="309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08" t="s">
        <v>386</v>
      </c>
      <c r="B159" s="309"/>
      <c r="C159" s="168">
        <f t="shared" ref="C159:H159" si="44">+C10+C84</f>
        <v>10088389</v>
      </c>
      <c r="D159" s="168">
        <f t="shared" si="44"/>
        <v>0</v>
      </c>
      <c r="E159" s="168">
        <f t="shared" si="44"/>
        <v>10088389</v>
      </c>
      <c r="F159" s="168">
        <f t="shared" si="44"/>
        <v>6521766</v>
      </c>
      <c r="G159" s="168">
        <f t="shared" si="44"/>
        <v>6505801</v>
      </c>
      <c r="H159" s="168">
        <f t="shared" si="44"/>
        <v>3566623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5010137494</v>
      </c>
      <c r="D162" s="52">
        <f t="shared" si="45"/>
        <v>547350943</v>
      </c>
      <c r="E162" s="52">
        <f t="shared" si="45"/>
        <v>5557488437</v>
      </c>
      <c r="F162" s="52">
        <f t="shared" si="45"/>
        <v>4039255139</v>
      </c>
      <c r="G162" s="52">
        <f t="shared" si="45"/>
        <v>4021565792</v>
      </c>
      <c r="H162" s="52">
        <f t="shared" si="45"/>
        <v>1518233298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'1'!A89</f>
        <v>L.T.F. María Antonieta Ordoñez Carrera</v>
      </c>
      <c r="C165" s="117"/>
      <c r="D165" s="117"/>
      <c r="E165" s="117"/>
      <c r="F165" s="118" t="str">
        <f>'1'!E89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'1'!A90</f>
        <v>Directora General del CRI-ESCUELA</v>
      </c>
      <c r="C166" s="117"/>
      <c r="D166" s="117"/>
      <c r="E166" s="117"/>
      <c r="F166" s="119" t="str">
        <f>'1'!E90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10088389</v>
      </c>
      <c r="D173" s="52">
        <f t="shared" si="46"/>
        <v>0</v>
      </c>
      <c r="E173" s="52">
        <f t="shared" si="46"/>
        <v>10088389</v>
      </c>
      <c r="F173" s="52">
        <f t="shared" si="46"/>
        <v>6521766</v>
      </c>
      <c r="G173" s="52">
        <f t="shared" si="46"/>
        <v>6505801</v>
      </c>
      <c r="H173" s="52">
        <f t="shared" si="46"/>
        <v>3566623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verticalDpi="300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workbookViewId="0">
      <selection activeCell="G13" sqref="G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2" t="s">
        <v>387</v>
      </c>
      <c r="B1" s="332"/>
      <c r="C1" s="332"/>
      <c r="D1" s="332"/>
      <c r="E1" s="332"/>
      <c r="F1" s="332"/>
      <c r="G1" s="332"/>
    </row>
    <row r="3" spans="1:7" ht="15.75" thickBot="1" x14ac:dyDescent="0.3"/>
    <row r="4" spans="1:7" x14ac:dyDescent="0.25">
      <c r="A4" s="333" t="str">
        <f>'1'!A3:G3</f>
        <v>CENTRO DE REHABILITACIÓN INTEGRAL Y ESCUELA DE TERAPIA FÍSICA Y REHABILITACIÓN</v>
      </c>
      <c r="B4" s="334"/>
      <c r="C4" s="334"/>
      <c r="D4" s="334"/>
      <c r="E4" s="334"/>
      <c r="F4" s="334"/>
      <c r="G4" s="335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+'6a'!A6:H6</f>
        <v>Del 01 de Enero al 30 de Septiembre de 2017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6" t="s">
        <v>3</v>
      </c>
      <c r="B9" s="329" t="s">
        <v>307</v>
      </c>
      <c r="C9" s="330"/>
      <c r="D9" s="330"/>
      <c r="E9" s="330"/>
      <c r="F9" s="331"/>
      <c r="G9" s="266" t="s">
        <v>308</v>
      </c>
    </row>
    <row r="10" spans="1:7" ht="17.25" thickBot="1" x14ac:dyDescent="0.3">
      <c r="A10" s="267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7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10088389</v>
      </c>
      <c r="C12" s="160">
        <f>+C13</f>
        <v>0</v>
      </c>
      <c r="D12" s="160">
        <f>+D13</f>
        <v>10088389</v>
      </c>
      <c r="E12" s="160">
        <f>+E13</f>
        <v>6521766</v>
      </c>
      <c r="F12" s="160">
        <f>+F13</f>
        <v>6505801</v>
      </c>
      <c r="G12" s="160">
        <f>+D12-E12</f>
        <v>3566623</v>
      </c>
    </row>
    <row r="13" spans="1:7" x14ac:dyDescent="0.25">
      <c r="A13" s="133" t="s">
        <v>464</v>
      </c>
      <c r="B13" s="161">
        <f>'6a'!C10</f>
        <v>10088389</v>
      </c>
      <c r="C13" s="161">
        <f>'6a'!D10</f>
        <v>0</v>
      </c>
      <c r="D13" s="161">
        <f>+B13+C13</f>
        <v>10088389</v>
      </c>
      <c r="E13" s="161">
        <f>'6a'!F10</f>
        <v>6521766</v>
      </c>
      <c r="F13" s="161">
        <f>'6a'!G10</f>
        <v>6505801</v>
      </c>
      <c r="G13" s="161">
        <f>+D13-E13</f>
        <v>3566623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465</v>
      </c>
      <c r="B24" s="161">
        <f>'6a'!C84</f>
        <v>0</v>
      </c>
      <c r="C24" s="161">
        <f>'6a'!D84</f>
        <v>0</v>
      </c>
      <c r="D24" s="161">
        <f>+B24+C24</f>
        <v>0</v>
      </c>
      <c r="E24" s="161">
        <f>'6a'!F84</f>
        <v>0</v>
      </c>
      <c r="F24" s="161">
        <f>'6a'!G84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10088389</v>
      </c>
      <c r="C33" s="65">
        <f t="shared" si="0"/>
        <v>0</v>
      </c>
      <c r="D33" s="65">
        <f t="shared" si="0"/>
        <v>10088389</v>
      </c>
      <c r="E33" s="65">
        <f t="shared" si="0"/>
        <v>6521766</v>
      </c>
      <c r="F33" s="65">
        <f t="shared" si="0"/>
        <v>6505801</v>
      </c>
      <c r="G33" s="65">
        <f t="shared" si="0"/>
        <v>3566623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5010137494</v>
      </c>
      <c r="C36" s="48">
        <f t="shared" si="1"/>
        <v>547350942.34000003</v>
      </c>
      <c r="D36" s="62">
        <f t="shared" si="1"/>
        <v>5557488436.3400002</v>
      </c>
      <c r="E36" s="62">
        <f t="shared" si="1"/>
        <v>4039255138.8400002</v>
      </c>
      <c r="F36" s="62">
        <f t="shared" si="1"/>
        <v>4021565791.54</v>
      </c>
      <c r="G36" s="62">
        <f t="shared" si="1"/>
        <v>1518233297.5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27" t="str">
        <f>'1'!A89:B89</f>
        <v>L.T.F. María Antonieta Ordoñez Carrera</v>
      </c>
      <c r="B48" s="327"/>
      <c r="F48" s="87" t="str">
        <f>'1'!E89</f>
        <v>C.P. María Guadalupe Vásquez Pérez</v>
      </c>
    </row>
    <row r="49" spans="1:6" x14ac:dyDescent="0.25">
      <c r="A49" s="328" t="str">
        <f>'1'!A90:B90</f>
        <v>Directora General del CRI-ESCUELA</v>
      </c>
      <c r="B49" s="328"/>
      <c r="F49" s="88" t="str">
        <f>'1'!E90</f>
        <v>Coordinadora Administrativa</v>
      </c>
    </row>
    <row r="50" spans="1:6" x14ac:dyDescent="0.25">
      <c r="A50" s="88"/>
      <c r="F50" s="88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activeCell="H25" sqref="H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9" t="s">
        <v>400</v>
      </c>
      <c r="B1" s="339"/>
      <c r="C1" s="339"/>
      <c r="D1" s="339"/>
      <c r="E1" s="339"/>
      <c r="F1" s="339"/>
      <c r="G1" s="339"/>
      <c r="H1" s="339"/>
    </row>
    <row r="2" spans="1:9" ht="15.75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9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9" x14ac:dyDescent="0.25">
      <c r="A5" s="256" t="s">
        <v>401</v>
      </c>
      <c r="B5" s="257"/>
      <c r="C5" s="257"/>
      <c r="D5" s="257"/>
      <c r="E5" s="257"/>
      <c r="F5" s="257"/>
      <c r="G5" s="257"/>
      <c r="H5" s="316"/>
    </row>
    <row r="6" spans="1:9" x14ac:dyDescent="0.25">
      <c r="A6" s="256" t="str">
        <f>+'2'!A6:I6</f>
        <v>Del 01 de Enero al 30 de Septiembre de 2017</v>
      </c>
      <c r="B6" s="257"/>
      <c r="C6" s="257"/>
      <c r="D6" s="257"/>
      <c r="E6" s="257"/>
      <c r="F6" s="257"/>
      <c r="G6" s="257"/>
      <c r="H6" s="316"/>
    </row>
    <row r="7" spans="1:9" ht="15.75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9" ht="15.75" thickBot="1" x14ac:dyDescent="0.3">
      <c r="A8" s="340" t="s">
        <v>3</v>
      </c>
      <c r="B8" s="341"/>
      <c r="C8" s="329" t="s">
        <v>307</v>
      </c>
      <c r="D8" s="330"/>
      <c r="E8" s="330"/>
      <c r="F8" s="330"/>
      <c r="G8" s="331"/>
      <c r="H8" s="266" t="s">
        <v>308</v>
      </c>
    </row>
    <row r="9" spans="1:9" ht="17.25" thickBot="1" x14ac:dyDescent="0.3">
      <c r="A9" s="342"/>
      <c r="B9" s="343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7"/>
    </row>
    <row r="10" spans="1:9" ht="12" customHeight="1" x14ac:dyDescent="0.25">
      <c r="A10" s="336"/>
      <c r="B10" s="337"/>
      <c r="C10" s="63"/>
      <c r="D10" s="63"/>
      <c r="E10" s="63"/>
      <c r="F10" s="63"/>
      <c r="G10" s="63"/>
      <c r="H10" s="63"/>
    </row>
    <row r="11" spans="1:9" x14ac:dyDescent="0.25">
      <c r="A11" s="312" t="s">
        <v>402</v>
      </c>
      <c r="B11" s="338"/>
      <c r="C11" s="64">
        <f>C12+C22+C30+C41</f>
        <v>10088389</v>
      </c>
      <c r="D11" s="64">
        <f>D12+D22+D30+D41</f>
        <v>0</v>
      </c>
      <c r="E11" s="64">
        <f>E12+E22+E30+E41</f>
        <v>10088389</v>
      </c>
      <c r="F11" s="64">
        <f>F12+F22+F30+F41</f>
        <v>6521766</v>
      </c>
      <c r="G11" s="64">
        <f>G12+G22+G30+G41</f>
        <v>6505801</v>
      </c>
      <c r="H11" s="65">
        <f>+E11-F11</f>
        <v>3566623</v>
      </c>
      <c r="I11" s="45"/>
    </row>
    <row r="12" spans="1:9" x14ac:dyDescent="0.25">
      <c r="A12" s="308" t="s">
        <v>403</v>
      </c>
      <c r="B12" s="309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08" t="s">
        <v>412</v>
      </c>
      <c r="B22" s="309"/>
      <c r="C22" s="66">
        <f>C23+C24+C25+C26+C27+C28+C29</f>
        <v>10088389</v>
      </c>
      <c r="D22" s="66">
        <f>D23+D24+D25+D26+D27+D28+D29</f>
        <v>0</v>
      </c>
      <c r="E22" s="66">
        <f>E23+E24+E25+E26+E27+E28+E29</f>
        <v>10088389</v>
      </c>
      <c r="F22" s="66">
        <f>F23+F24+F25+F26+F27+F28+F29</f>
        <v>6521766</v>
      </c>
      <c r="G22" s="66">
        <f>G23+G24+G25+G26+G27+G28+G29</f>
        <v>6505801</v>
      </c>
      <c r="H22" s="65">
        <f>+E22-F22</f>
        <v>3566623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'6a'!C10</f>
        <v>10088389</v>
      </c>
      <c r="D25" s="58">
        <f>'6a'!D10</f>
        <v>0</v>
      </c>
      <c r="E25" s="58">
        <f>'6a'!E10</f>
        <v>10088389</v>
      </c>
      <c r="F25" s="58">
        <f>'6a'!F10</f>
        <v>6521766</v>
      </c>
      <c r="G25" s="58">
        <f>'6a'!G10</f>
        <v>6505801</v>
      </c>
      <c r="H25" s="58">
        <f>E25-F25</f>
        <v>3566623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f>'6a'!D10</f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08" t="s">
        <v>420</v>
      </c>
      <c r="B30" s="309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08" t="s">
        <v>430</v>
      </c>
      <c r="B41" s="309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08" t="s">
        <v>435</v>
      </c>
      <c r="B47" s="309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08" t="s">
        <v>403</v>
      </c>
      <c r="B48" s="309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08" t="s">
        <v>412</v>
      </c>
      <c r="B58" s="309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'6a'!C84</f>
        <v>0</v>
      </c>
      <c r="D63" s="58">
        <f>'6a'!D84</f>
        <v>0</v>
      </c>
      <c r="E63" s="58">
        <f>+C63+D63</f>
        <v>0</v>
      </c>
      <c r="F63" s="58">
        <f>'6a'!F84</f>
        <v>0</v>
      </c>
      <c r="G63" s="58">
        <f>'6a'!G84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08" t="s">
        <v>420</v>
      </c>
      <c r="B67" s="309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08" t="s">
        <v>430</v>
      </c>
      <c r="B78" s="309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08" t="s">
        <v>386</v>
      </c>
      <c r="B84" s="309"/>
      <c r="C84" s="66">
        <f t="shared" ref="C84:H84" si="7">C11+C47</f>
        <v>10088389</v>
      </c>
      <c r="D84" s="66">
        <f t="shared" si="7"/>
        <v>0</v>
      </c>
      <c r="E84" s="66">
        <f t="shared" si="7"/>
        <v>10088389</v>
      </c>
      <c r="F84" s="66">
        <f t="shared" si="7"/>
        <v>6521766</v>
      </c>
      <c r="G84" s="66">
        <f t="shared" si="7"/>
        <v>6505801</v>
      </c>
      <c r="H84" s="66">
        <f t="shared" si="7"/>
        <v>3566623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'1'!A89</f>
        <v>L.T.F. María Antonieta Ordoñez Carrera</v>
      </c>
      <c r="F90" s="87" t="str">
        <f>'1'!E89</f>
        <v>C.P. María Guadalupe Vásquez Pérez</v>
      </c>
    </row>
    <row r="91" spans="1:8" x14ac:dyDescent="0.25">
      <c r="B91" s="88" t="str">
        <f>'1'!A90</f>
        <v>Directora General del CRI-ESCUELA</v>
      </c>
      <c r="F91" s="88" t="str">
        <f>'1'!E90</f>
        <v>Coordinadora Administrativa</v>
      </c>
    </row>
    <row r="92" spans="1:8" x14ac:dyDescent="0.25">
      <c r="B92" s="88"/>
      <c r="F92" s="88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B11" sqref="B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9" t="s">
        <v>437</v>
      </c>
      <c r="B1" s="339"/>
      <c r="C1" s="339"/>
      <c r="D1" s="339"/>
      <c r="E1" s="339"/>
      <c r="F1" s="339"/>
      <c r="G1" s="339"/>
    </row>
    <row r="2" spans="1:7" ht="15.75" thickBot="1" x14ac:dyDescent="0.3"/>
    <row r="3" spans="1:7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317"/>
    </row>
    <row r="4" spans="1:7" x14ac:dyDescent="0.25">
      <c r="A4" s="256" t="s">
        <v>305</v>
      </c>
      <c r="B4" s="257"/>
      <c r="C4" s="257"/>
      <c r="D4" s="257"/>
      <c r="E4" s="257"/>
      <c r="F4" s="257"/>
      <c r="G4" s="316"/>
    </row>
    <row r="5" spans="1:7" x14ac:dyDescent="0.25">
      <c r="A5" s="256" t="s">
        <v>438</v>
      </c>
      <c r="B5" s="257"/>
      <c r="C5" s="257"/>
      <c r="D5" s="257"/>
      <c r="E5" s="257"/>
      <c r="F5" s="257"/>
      <c r="G5" s="316"/>
    </row>
    <row r="6" spans="1:7" x14ac:dyDescent="0.25">
      <c r="A6" s="256" t="str">
        <f>+'2'!A6:I6</f>
        <v>Del 01 de Enero al 30 de Septiembre de 2017</v>
      </c>
      <c r="B6" s="257"/>
      <c r="C6" s="257"/>
      <c r="D6" s="257"/>
      <c r="E6" s="257"/>
      <c r="F6" s="257"/>
      <c r="G6" s="316"/>
    </row>
    <row r="7" spans="1:7" ht="15.75" thickBot="1" x14ac:dyDescent="0.3">
      <c r="A7" s="259" t="s">
        <v>2</v>
      </c>
      <c r="B7" s="260"/>
      <c r="C7" s="260"/>
      <c r="D7" s="260"/>
      <c r="E7" s="260"/>
      <c r="F7" s="260"/>
      <c r="G7" s="315"/>
    </row>
    <row r="8" spans="1:7" ht="15.75" thickBot="1" x14ac:dyDescent="0.3">
      <c r="A8" s="273" t="s">
        <v>3</v>
      </c>
      <c r="B8" s="329" t="s">
        <v>307</v>
      </c>
      <c r="C8" s="330"/>
      <c r="D8" s="330"/>
      <c r="E8" s="330"/>
      <c r="F8" s="331"/>
      <c r="G8" s="266" t="s">
        <v>308</v>
      </c>
    </row>
    <row r="9" spans="1:7" ht="17.25" thickBot="1" x14ac:dyDescent="0.3">
      <c r="A9" s="274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7"/>
    </row>
    <row r="10" spans="1:7" ht="16.5" x14ac:dyDescent="0.25">
      <c r="A10" s="129" t="s">
        <v>440</v>
      </c>
      <c r="B10" s="113">
        <f>B11+B12+B13+B16+B17+B20</f>
        <v>7026589</v>
      </c>
      <c r="C10" s="113">
        <f>C11+C12+C13+C16+C17+C20</f>
        <v>0</v>
      </c>
      <c r="D10" s="113">
        <f>D11+D12+D13+D16+D17+D20</f>
        <v>7026589</v>
      </c>
      <c r="E10" s="113">
        <f>E11+E12+E13+E16+E17+E20</f>
        <v>4565794</v>
      </c>
      <c r="F10" s="113">
        <f>F11+F12+F13+F16+F17+F20</f>
        <v>4565794</v>
      </c>
      <c r="G10" s="75">
        <f>D10-E10</f>
        <v>2460795</v>
      </c>
    </row>
    <row r="11" spans="1:7" x14ac:dyDescent="0.25">
      <c r="A11" s="36" t="s">
        <v>441</v>
      </c>
      <c r="B11" s="114">
        <f>'6a'!C11</f>
        <v>7026589</v>
      </c>
      <c r="C11" s="114">
        <f>'6a'!D11</f>
        <v>0</v>
      </c>
      <c r="D11" s="114">
        <f>'6a'!E11</f>
        <v>7026589</v>
      </c>
      <c r="E11" s="114">
        <f>'6a'!F11</f>
        <v>4565794</v>
      </c>
      <c r="F11" s="114">
        <f>'6a'!G11</f>
        <v>4565794</v>
      </c>
      <c r="G11" s="114">
        <f>'6a'!H11</f>
        <v>2460795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'6a'!C85</f>
        <v>0</v>
      </c>
      <c r="C24" s="114">
        <f>'6a'!D85</f>
        <v>0</v>
      </c>
      <c r="D24" s="114">
        <f>'6a'!E85</f>
        <v>0</v>
      </c>
      <c r="E24" s="114">
        <f>'6a'!F85</f>
        <v>0</v>
      </c>
      <c r="F24" s="114">
        <f>'6a'!G85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7026589</v>
      </c>
      <c r="C33" s="113">
        <f>C10+C22</f>
        <v>0</v>
      </c>
      <c r="D33" s="113">
        <f>D10+D22</f>
        <v>7026589</v>
      </c>
      <c r="E33" s="113">
        <f>E10+E22</f>
        <v>4565794</v>
      </c>
      <c r="F33" s="113">
        <f>F10+F22</f>
        <v>4565794</v>
      </c>
      <c r="G33" s="75">
        <f>D33-E33</f>
        <v>2460795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4819817209</v>
      </c>
      <c r="C38" s="48">
        <f t="shared" si="3"/>
        <v>45456522</v>
      </c>
      <c r="D38" s="48">
        <f t="shared" si="3"/>
        <v>4865273731</v>
      </c>
      <c r="E38" s="48">
        <f t="shared" si="3"/>
        <v>3381693280</v>
      </c>
      <c r="F38" s="48">
        <f t="shared" si="3"/>
        <v>3379445683</v>
      </c>
      <c r="G38" s="48">
        <f t="shared" si="3"/>
        <v>1483580451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'1'!A89</f>
        <v>L.T.F. María Antonieta Ordoñez Carrera</v>
      </c>
      <c r="C50" s="48"/>
      <c r="D50" s="48"/>
      <c r="F50" s="87" t="str">
        <f>'1'!E89</f>
        <v>C.P. María Guadalupe Vásquez Pérez</v>
      </c>
      <c r="G50" s="48"/>
    </row>
    <row r="51" spans="1:8" x14ac:dyDescent="0.25">
      <c r="B51" s="88" t="str">
        <f>'1'!A90</f>
        <v>Directora General del CRI-ESCUELA</v>
      </c>
      <c r="C51" s="48"/>
      <c r="D51" s="48"/>
      <c r="F51" s="88" t="str">
        <f>'1'!E90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'4'!Área_de_impresión</vt:lpstr>
      <vt:lpstr>'5'!Área_de_impresión</vt:lpstr>
      <vt:lpstr>'6a'!Área_de_impresión</vt:lpstr>
      <vt:lpstr>'6c'!Área_de_impresión</vt:lpstr>
      <vt:lpstr>'6d'!Área_de_impresión</vt:lpstr>
      <vt:lpstr>'1'!Títulos_a_imprimir</vt:lpstr>
      <vt:lpstr>'4'!Títulos_a_imprimir</vt:lpstr>
      <vt:lpstr>'5'!Títulos_a_imprimir</vt:lpstr>
      <vt:lpstr>'6a'!Títulos_a_imprimir</vt:lpstr>
      <vt:lpstr>'6c'!Títulos_a_imprimir</vt:lpstr>
      <vt:lpstr>'6d'!Títulos_a_imprimir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NOMINAS</cp:lastModifiedBy>
  <cp:revision/>
  <cp:lastPrinted>2017-10-05T21:57:44Z</cp:lastPrinted>
  <dcterms:created xsi:type="dcterms:W3CDTF">2016-11-11T22:08:30Z</dcterms:created>
  <dcterms:modified xsi:type="dcterms:W3CDTF">2017-10-05T21:57:48Z</dcterms:modified>
</cp:coreProperties>
</file>