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ocuments\Ejercicios Cta Pública\Armonizada Consolidada\2016\4°toTrim -Sep-Dic-16\4°Trim-16 Armonizada OPD´S\UTT\"/>
    </mc:Choice>
  </mc:AlternateContent>
  <bookViews>
    <workbookView xWindow="0" yWindow="0" windowWidth="17832" windowHeight="7116" tabRatio="718" firstSheet="9" activeTab="12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) EAEPED" sheetId="9" r:id="rId9"/>
    <sheet name="FORMATO 7 PRIyE" sheetId="10" r:id="rId10"/>
    <sheet name="FORMATO 7c) RI" sheetId="11" r:id="rId11"/>
    <sheet name="FORMATO 7d) RE" sheetId="12" r:id="rId12"/>
    <sheet name="FORMATO 8 IEA" sheetId="13" r:id="rId13"/>
  </sheets>
  <definedNames>
    <definedName name="_xlnm.Print_Area" localSheetId="3">'FORMATO 4 BP'!$A$1:$E$97</definedName>
    <definedName name="_xlnm.Print_Area" localSheetId="5">'FORMATO 6a) EAEPED'!$A$1:$H$180</definedName>
    <definedName name="_xlnm.Print_Area" localSheetId="6">'FORMATO 6b) EAEPED'!$A$1:$G$43</definedName>
    <definedName name="_xlnm.Print_Area" localSheetId="7">'FORMATO 6c) EAEPED'!$A$1:$H$105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G117" i="6"/>
  <c r="G38" i="9"/>
  <c r="D38" i="9"/>
  <c r="C38" i="9"/>
  <c r="E10" i="4" l="1"/>
  <c r="D10" i="4"/>
  <c r="I92" i="5"/>
  <c r="G92" i="5"/>
  <c r="G77" i="5"/>
  <c r="H77" i="5"/>
  <c r="I17" i="5"/>
  <c r="I15" i="5"/>
  <c r="F15" i="5"/>
  <c r="E15" i="5"/>
  <c r="C63" i="4"/>
  <c r="E17" i="6"/>
  <c r="D15" i="4"/>
  <c r="E16" i="4"/>
  <c r="D17" i="4"/>
  <c r="C17" i="4"/>
  <c r="D16" i="4"/>
  <c r="C16" i="4"/>
  <c r="C12" i="4"/>
  <c r="C11" i="4"/>
  <c r="G13" i="9" l="1"/>
  <c r="G24" i="7"/>
  <c r="I77" i="5" l="1"/>
  <c r="F17" i="5"/>
  <c r="F14" i="5"/>
  <c r="D83" i="4"/>
  <c r="C83" i="4"/>
  <c r="C75" i="4"/>
  <c r="E63" i="4"/>
  <c r="D63" i="4"/>
  <c r="F33" i="7"/>
  <c r="F13" i="7"/>
  <c r="F14" i="7"/>
  <c r="F15" i="7"/>
  <c r="E15" i="7"/>
  <c r="E14" i="7"/>
  <c r="E13" i="7"/>
  <c r="D13" i="7"/>
  <c r="F98" i="8"/>
  <c r="G98" i="8"/>
  <c r="H98" i="8"/>
  <c r="F12" i="9"/>
  <c r="E12" i="9"/>
  <c r="F172" i="6"/>
  <c r="D172" i="6"/>
  <c r="F15" i="6"/>
  <c r="E56" i="6"/>
  <c r="G63" i="6"/>
  <c r="F63" i="6"/>
  <c r="G55" i="6" l="1"/>
  <c r="F55" i="6"/>
  <c r="F41" i="6"/>
  <c r="F39" i="6"/>
  <c r="G34" i="6"/>
  <c r="F34" i="6"/>
  <c r="G21" i="6"/>
  <c r="F21" i="6"/>
  <c r="D21" i="6"/>
  <c r="G15" i="6"/>
  <c r="C15" i="6"/>
  <c r="E45" i="5" l="1"/>
  <c r="F26" i="9"/>
  <c r="D12" i="9"/>
  <c r="B26" i="9"/>
  <c r="C25" i="9"/>
  <c r="E25" i="9"/>
  <c r="C47" i="7"/>
  <c r="B47" i="7"/>
  <c r="B14" i="7"/>
  <c r="D15" i="7"/>
  <c r="C15" i="7"/>
  <c r="D14" i="7"/>
  <c r="C14" i="7"/>
  <c r="C13" i="7"/>
  <c r="J19" i="6"/>
  <c r="D63" i="6"/>
  <c r="E55" i="6" l="1"/>
  <c r="D55" i="6"/>
  <c r="D39" i="6"/>
  <c r="D34" i="6"/>
  <c r="G56" i="6"/>
  <c r="F56" i="6"/>
  <c r="D56" i="6"/>
  <c r="E34" i="6"/>
  <c r="G26" i="6"/>
  <c r="F26" i="6"/>
  <c r="D26" i="6"/>
  <c r="G45" i="5"/>
  <c r="D82" i="5"/>
  <c r="I14" i="5"/>
  <c r="E82" i="1"/>
  <c r="E80" i="1"/>
  <c r="B63" i="1"/>
  <c r="B61" i="1"/>
  <c r="E10" i="1"/>
  <c r="E19" i="1"/>
  <c r="B10" i="1"/>
  <c r="B18" i="1"/>
  <c r="C67" i="4" l="1"/>
  <c r="E26" i="9" l="1"/>
  <c r="J17" i="6"/>
  <c r="J15" i="6"/>
  <c r="B25" i="9" l="1"/>
  <c r="F69" i="1" l="1"/>
  <c r="E69" i="1"/>
  <c r="B12" i="9" l="1"/>
  <c r="D26" i="9"/>
  <c r="G14" i="9" l="1"/>
  <c r="G15" i="9"/>
  <c r="G16" i="9"/>
  <c r="G17" i="9"/>
  <c r="G11" i="9"/>
  <c r="D25" i="9"/>
  <c r="C26" i="9"/>
  <c r="B15" i="7"/>
  <c r="B13" i="7"/>
  <c r="D66" i="8"/>
  <c r="E66" i="8"/>
  <c r="F66" i="8"/>
  <c r="G66" i="8"/>
  <c r="C66" i="8"/>
  <c r="F134" i="6"/>
  <c r="G134" i="6"/>
  <c r="D134" i="6"/>
  <c r="C55" i="6"/>
  <c r="H137" i="6"/>
  <c r="E137" i="6"/>
  <c r="G93" i="6"/>
  <c r="H95" i="6"/>
  <c r="E95" i="6"/>
  <c r="C63" i="6"/>
  <c r="D41" i="6"/>
  <c r="E35" i="6"/>
  <c r="H35" i="6" s="1"/>
  <c r="E14" i="6"/>
  <c r="E15" i="6"/>
  <c r="D86" i="5"/>
  <c r="F16" i="5"/>
  <c r="F25" i="9" l="1"/>
  <c r="G17" i="2" l="1"/>
  <c r="G13" i="2"/>
  <c r="G12" i="2" s="1"/>
  <c r="C17" i="2"/>
  <c r="C13" i="2"/>
  <c r="C68" i="4" l="1"/>
  <c r="C11" i="9" l="1"/>
  <c r="D11" i="9"/>
  <c r="E11" i="9"/>
  <c r="E38" i="9" s="1"/>
  <c r="F11" i="9"/>
  <c r="B11" i="9"/>
  <c r="D55" i="8"/>
  <c r="E55" i="8"/>
  <c r="F55" i="8"/>
  <c r="G55" i="8"/>
  <c r="C55" i="8"/>
  <c r="D23" i="8"/>
  <c r="E23" i="8"/>
  <c r="F23" i="8"/>
  <c r="G23" i="8"/>
  <c r="C23" i="8"/>
  <c r="C12" i="8" s="1"/>
  <c r="D13" i="8"/>
  <c r="E13" i="8"/>
  <c r="F13" i="8"/>
  <c r="G13" i="8"/>
  <c r="H13" i="8"/>
  <c r="C13" i="8"/>
  <c r="H23" i="8"/>
  <c r="C22" i="7"/>
  <c r="E22" i="7"/>
  <c r="F22" i="7"/>
  <c r="B22" i="7"/>
  <c r="C11" i="7"/>
  <c r="E11" i="7"/>
  <c r="F11" i="7"/>
  <c r="B11" i="7"/>
  <c r="B33" i="7" s="1"/>
  <c r="D31" i="6"/>
  <c r="F31" i="6"/>
  <c r="G31" i="6"/>
  <c r="H30" i="6"/>
  <c r="H24" i="6"/>
  <c r="E24" i="6"/>
  <c r="E28" i="6"/>
  <c r="H28" i="6" s="1"/>
  <c r="E29" i="6"/>
  <c r="E30" i="6"/>
  <c r="E73" i="5"/>
  <c r="F73" i="5"/>
  <c r="G73" i="5"/>
  <c r="H73" i="5"/>
  <c r="D73" i="5"/>
  <c r="E50" i="5"/>
  <c r="E92" i="5" s="1"/>
  <c r="C87" i="4"/>
  <c r="C88" i="4" s="1"/>
  <c r="E19" i="4"/>
  <c r="D19" i="4"/>
  <c r="C19" i="4"/>
  <c r="D59" i="4"/>
  <c r="E59" i="4"/>
  <c r="C59" i="4"/>
  <c r="D51" i="4"/>
  <c r="E51" i="4"/>
  <c r="C51" i="4"/>
  <c r="F38" i="9" l="1"/>
  <c r="E12" i="8"/>
  <c r="D12" i="8"/>
  <c r="D98" i="8" s="1"/>
  <c r="E98" i="8"/>
  <c r="H12" i="8"/>
  <c r="G12" i="8"/>
  <c r="F12" i="8"/>
  <c r="E33" i="7"/>
  <c r="E47" i="7" s="1"/>
  <c r="C33" i="7"/>
  <c r="B38" i="9"/>
  <c r="C98" i="8"/>
  <c r="C92" i="6"/>
  <c r="C134" i="6"/>
  <c r="D112" i="6"/>
  <c r="F112" i="6"/>
  <c r="G112" i="6"/>
  <c r="C112" i="6"/>
  <c r="D101" i="6"/>
  <c r="F101" i="6"/>
  <c r="G101" i="6"/>
  <c r="C101" i="6"/>
  <c r="D93" i="6"/>
  <c r="F93" i="6"/>
  <c r="C93" i="6"/>
  <c r="D53" i="6"/>
  <c r="F53" i="6"/>
  <c r="G53" i="6"/>
  <c r="C53" i="6"/>
  <c r="G15" i="7"/>
  <c r="G14" i="7"/>
  <c r="G26" i="7"/>
  <c r="D26" i="7"/>
  <c r="D25" i="7"/>
  <c r="G25" i="7" s="1"/>
  <c r="D24" i="7"/>
  <c r="C31" i="6"/>
  <c r="H56" i="6"/>
  <c r="H55" i="6"/>
  <c r="E39" i="6"/>
  <c r="H39" i="6" s="1"/>
  <c r="E26" i="6"/>
  <c r="E136" i="6"/>
  <c r="E134" i="6" s="1"/>
  <c r="H122" i="6"/>
  <c r="E122" i="6"/>
  <c r="E121" i="6"/>
  <c r="H121" i="6" s="1"/>
  <c r="H118" i="6"/>
  <c r="H114" i="6"/>
  <c r="E115" i="6"/>
  <c r="H115" i="6" s="1"/>
  <c r="E116" i="6"/>
  <c r="H116" i="6" s="1"/>
  <c r="E117" i="6"/>
  <c r="H117" i="6" s="1"/>
  <c r="E119" i="6"/>
  <c r="H119" i="6" s="1"/>
  <c r="E120" i="6"/>
  <c r="H120" i="6" s="1"/>
  <c r="E113" i="6"/>
  <c r="H113" i="6" s="1"/>
  <c r="E111" i="6"/>
  <c r="H110" i="6"/>
  <c r="E110" i="6"/>
  <c r="H109" i="6"/>
  <c r="E109" i="6"/>
  <c r="E107" i="6"/>
  <c r="H107" i="6" s="1"/>
  <c r="H106" i="6"/>
  <c r="E104" i="6"/>
  <c r="E106" i="6"/>
  <c r="E108" i="6"/>
  <c r="E102" i="6"/>
  <c r="H98" i="6"/>
  <c r="E98" i="6"/>
  <c r="H97" i="6"/>
  <c r="E97" i="6"/>
  <c r="H96" i="6"/>
  <c r="E96" i="6"/>
  <c r="E94" i="6"/>
  <c r="E63" i="6"/>
  <c r="H63" i="6" s="1"/>
  <c r="E41" i="6"/>
  <c r="H41" i="6" s="1"/>
  <c r="E40" i="6"/>
  <c r="H40" i="6" s="1"/>
  <c r="E36" i="6"/>
  <c r="H36" i="6" s="1"/>
  <c r="H34" i="6"/>
  <c r="E32" i="6"/>
  <c r="C32" i="6"/>
  <c r="E23" i="6"/>
  <c r="H23" i="6" s="1"/>
  <c r="E25" i="6"/>
  <c r="E27" i="6"/>
  <c r="H27" i="6" s="1"/>
  <c r="H29" i="6"/>
  <c r="E21" i="6"/>
  <c r="D20" i="6"/>
  <c r="F20" i="6"/>
  <c r="G20" i="6"/>
  <c r="C20" i="6"/>
  <c r="C16" i="6"/>
  <c r="E16" i="6" s="1"/>
  <c r="G14" i="6"/>
  <c r="G12" i="6" s="1"/>
  <c r="F12" i="6"/>
  <c r="H18" i="6"/>
  <c r="D12" i="6"/>
  <c r="C12" i="6"/>
  <c r="H17" i="6"/>
  <c r="E18" i="6"/>
  <c r="E19" i="6"/>
  <c r="H19" i="6" s="1"/>
  <c r="H14" i="6"/>
  <c r="E13" i="6"/>
  <c r="C14" i="6"/>
  <c r="H13" i="6"/>
  <c r="C13" i="6"/>
  <c r="C10" i="4"/>
  <c r="I82" i="5"/>
  <c r="I73" i="5"/>
  <c r="D50" i="5"/>
  <c r="D92" i="5" s="1"/>
  <c r="I46" i="5"/>
  <c r="E56" i="5"/>
  <c r="E86" i="5" s="1"/>
  <c r="F56" i="5"/>
  <c r="F86" i="5" s="1"/>
  <c r="G56" i="5"/>
  <c r="G86" i="5" s="1"/>
  <c r="D12" i="4" s="1"/>
  <c r="D75" i="4" s="1"/>
  <c r="D87" i="4" s="1"/>
  <c r="D88" i="4" s="1"/>
  <c r="H56" i="5"/>
  <c r="H86" i="5" s="1"/>
  <c r="E12" i="4" s="1"/>
  <c r="E75" i="4" s="1"/>
  <c r="I56" i="5"/>
  <c r="D56" i="5"/>
  <c r="I66" i="5"/>
  <c r="F45" i="5"/>
  <c r="G50" i="5"/>
  <c r="H45" i="5"/>
  <c r="H50" i="5" s="1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G18" i="5"/>
  <c r="H18" i="5"/>
  <c r="I18" i="5"/>
  <c r="D18" i="5"/>
  <c r="F50" i="5"/>
  <c r="F92" i="5" s="1"/>
  <c r="C12" i="2"/>
  <c r="D20" i="2"/>
  <c r="D19" i="2" s="1"/>
  <c r="D18" i="2" s="1"/>
  <c r="D17" i="2" s="1"/>
  <c r="D16" i="2" s="1"/>
  <c r="D15" i="2" s="1"/>
  <c r="D14" i="2" s="1"/>
  <c r="D13" i="2" s="1"/>
  <c r="D12" i="2" s="1"/>
  <c r="E20" i="2"/>
  <c r="E19" i="2" s="1"/>
  <c r="E18" i="2" s="1"/>
  <c r="E17" i="2" s="1"/>
  <c r="E16" i="2" s="1"/>
  <c r="E15" i="2" s="1"/>
  <c r="E14" i="2" s="1"/>
  <c r="E13" i="2" s="1"/>
  <c r="E12" i="2" s="1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I20" i="2"/>
  <c r="I19" i="2" s="1"/>
  <c r="I18" i="2" s="1"/>
  <c r="I17" i="2" s="1"/>
  <c r="I16" i="2" s="1"/>
  <c r="I15" i="2" s="1"/>
  <c r="I14" i="2" s="1"/>
  <c r="I13" i="2" s="1"/>
  <c r="I12" i="2" s="1"/>
  <c r="F39" i="1"/>
  <c r="F76" i="1"/>
  <c r="F64" i="1"/>
  <c r="F58" i="1"/>
  <c r="F43" i="1"/>
  <c r="F28" i="1"/>
  <c r="F24" i="1"/>
  <c r="F20" i="1"/>
  <c r="F10" i="1"/>
  <c r="C61" i="1"/>
  <c r="C26" i="1"/>
  <c r="C18" i="1"/>
  <c r="C10" i="1"/>
  <c r="E64" i="1"/>
  <c r="E76" i="1"/>
  <c r="E58" i="1"/>
  <c r="E28" i="1"/>
  <c r="E24" i="1"/>
  <c r="E20" i="1"/>
  <c r="E43" i="1"/>
  <c r="E39" i="1"/>
  <c r="B32" i="1"/>
  <c r="B26" i="1"/>
  <c r="B48" i="1" s="1"/>
  <c r="E11" i="4" l="1"/>
  <c r="H92" i="5"/>
  <c r="D11" i="4"/>
  <c r="F47" i="7"/>
  <c r="F92" i="6"/>
  <c r="G11" i="6"/>
  <c r="H136" i="6"/>
  <c r="H134" i="6" s="1"/>
  <c r="G92" i="6"/>
  <c r="D92" i="6"/>
  <c r="H26" i="6"/>
  <c r="H16" i="6"/>
  <c r="I45" i="5"/>
  <c r="I50" i="5" s="1"/>
  <c r="F48" i="1"/>
  <c r="F60" i="1" s="1"/>
  <c r="F82" i="1" s="1"/>
  <c r="E48" i="1"/>
  <c r="F80" i="1"/>
  <c r="D22" i="7"/>
  <c r="G22" i="7"/>
  <c r="G13" i="7"/>
  <c r="G11" i="7" s="1"/>
  <c r="D11" i="7"/>
  <c r="C11" i="6"/>
  <c r="C172" i="6" s="1"/>
  <c r="E112" i="6"/>
  <c r="H111" i="6"/>
  <c r="H108" i="6"/>
  <c r="E101" i="6"/>
  <c r="H104" i="6"/>
  <c r="H102" i="6"/>
  <c r="H94" i="6"/>
  <c r="E93" i="6"/>
  <c r="H53" i="6"/>
  <c r="E53" i="6"/>
  <c r="E31" i="6"/>
  <c r="H32" i="6"/>
  <c r="H31" i="6" s="1"/>
  <c r="H25" i="6"/>
  <c r="H21" i="6"/>
  <c r="D11" i="6"/>
  <c r="I86" i="5"/>
  <c r="F11" i="6"/>
  <c r="C15" i="4"/>
  <c r="C25" i="4" s="1"/>
  <c r="C27" i="4" s="1"/>
  <c r="C37" i="4" s="1"/>
  <c r="H112" i="6"/>
  <c r="E20" i="6"/>
  <c r="E12" i="6"/>
  <c r="H15" i="6"/>
  <c r="C48" i="1"/>
  <c r="C63" i="1" s="1"/>
  <c r="A4" i="4"/>
  <c r="A4" i="5" s="1"/>
  <c r="A6" i="6" s="1"/>
  <c r="A6" i="7" s="1"/>
  <c r="A6" i="8" s="1"/>
  <c r="A6" i="9" s="1"/>
  <c r="A2" i="2"/>
  <c r="A2" i="4" s="1"/>
  <c r="A2" i="5" s="1"/>
  <c r="A3" i="6" s="1"/>
  <c r="A3" i="7" s="1"/>
  <c r="A3" i="8" s="1"/>
  <c r="A3" i="9" s="1"/>
  <c r="A4" i="10" s="1"/>
  <c r="A3" i="11" s="1"/>
  <c r="A3" i="12" s="1"/>
  <c r="A2" i="13" s="1"/>
  <c r="G172" i="6" l="1"/>
  <c r="E17" i="4"/>
  <c r="E57" i="4"/>
  <c r="E67" i="4" s="1"/>
  <c r="E68" i="4" s="1"/>
  <c r="D57" i="4"/>
  <c r="D67" i="4" s="1"/>
  <c r="D68" i="4" s="1"/>
  <c r="D24" i="4"/>
  <c r="D25" i="4" s="1"/>
  <c r="D27" i="4" s="1"/>
  <c r="D37" i="4" s="1"/>
  <c r="D33" i="7"/>
  <c r="D47" i="7" s="1"/>
  <c r="G33" i="7"/>
  <c r="G47" i="7" s="1"/>
  <c r="E92" i="6"/>
  <c r="H101" i="6"/>
  <c r="H93" i="6"/>
  <c r="H20" i="6"/>
  <c r="E11" i="6"/>
  <c r="E172" i="6" s="1"/>
  <c r="E60" i="1"/>
  <c r="A2" i="16"/>
  <c r="H12" i="6"/>
  <c r="A4" i="16"/>
  <c r="E24" i="4" l="1"/>
  <c r="E25" i="4" s="1"/>
  <c r="E27" i="4" s="1"/>
  <c r="E37" i="4" s="1"/>
  <c r="E83" i="4"/>
  <c r="E87" i="4" s="1"/>
  <c r="E88" i="4" s="1"/>
  <c r="H92" i="6"/>
  <c r="H11" i="6"/>
  <c r="H172" i="6" s="1"/>
</calcChain>
</file>

<file path=xl/sharedStrings.xml><?xml version="1.0" encoding="utf-8"?>
<sst xmlns="http://schemas.openxmlformats.org/spreadsheetml/2006/main" count="1007" uniqueCount="680">
  <si>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</si>
  <si>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</si>
  <si>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</si>
  <si>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</si>
  <si>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</si>
  <si>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</si>
  <si>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</si>
  <si>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</si>
  <si>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</si>
  <si>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</si>
  <si>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</si>
  <si>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</si>
  <si>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</si>
  <si>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</si>
  <si>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</si>
  <si>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</si>
  <si>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</si>
  <si>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</si>
  <si>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</si>
  <si>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</si>
  <si>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</si>
  <si>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</si>
  <si>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</si>
  <si>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</si>
  <si>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</si>
  <si>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</si>
  <si>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</si>
  <si>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</si>
  <si>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</si>
  <si>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</si>
  <si>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</si>
  <si>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</si>
  <si>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</si>
  <si>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</si>
  <si>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</si>
  <si>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</si>
  <si>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</si>
  <si>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</si>
  <si>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</si>
  <si>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</si>
  <si>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</si>
  <si>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</si>
  <si>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</si>
  <si>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</si>
  <si>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</si>
  <si>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</si>
  <si>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</si>
  <si>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</si>
  <si>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</si>
  <si>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</si>
  <si>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</si>
  <si>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</si>
  <si>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</si>
  <si>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</si>
  <si>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</si>
  <si>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</si>
  <si>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</si>
  <si>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</si>
  <si>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</si>
  <si>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</si>
  <si>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</si>
  <si>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</si>
  <si>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</si>
  <si>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</si>
  <si>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</si>
  <si>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</si>
  <si>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</si>
  <si>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</si>
  <si>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</si>
  <si>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</si>
  <si>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</si>
  <si>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</si>
  <si>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</si>
  <si>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</si>
  <si>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</si>
  <si>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</si>
  <si>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</si>
  <si>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</si>
  <si>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</si>
  <si>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</si>
  <si>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</si>
  <si>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</si>
  <si>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</si>
  <si>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</si>
  <si>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</si>
  <si>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</si>
  <si>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</si>
  <si>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</si>
  <si>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</si>
  <si>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</si>
  <si>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</si>
  <si>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</si>
  <si>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</si>
  <si>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</si>
  <si>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</si>
  <si>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</si>
  <si>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</si>
  <si>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</si>
  <si>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</si>
  <si>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</si>
  <si>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</si>
  <si>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</si>
  <si>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</si>
  <si>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</si>
  <si>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</si>
  <si>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</si>
  <si>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</si>
  <si>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</si>
  <si>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</si>
  <si>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</si>
  <si>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</si>
  <si>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</si>
  <si>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</si>
  <si>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</si>
  <si>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</si>
  <si>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</si>
  <si>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</si>
  <si>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</si>
  <si>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</si>
  <si>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</si>
  <si>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</si>
  <si>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</si>
  <si>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</si>
  <si>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</si>
  <si>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</si>
  <si>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</si>
  <si>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</si>
  <si>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</si>
  <si>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</si>
  <si>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</si>
  <si>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</si>
  <si>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</si>
  <si>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</si>
  <si>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</si>
  <si>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</si>
  <si>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</si>
  <si>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</si>
  <si>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</si>
  <si>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</si>
  <si>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</si>
  <si>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</si>
  <si>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</si>
  <si>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</si>
  <si>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</si>
  <si>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</si>
  <si>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</si>
  <si>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</si>
  <si>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</si>
  <si>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</si>
  <si>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</si>
  <si>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</si>
  <si>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</si>
  <si>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</si>
  <si>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</si>
  <si>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</si>
  <si>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</si>
  <si>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</si>
  <si>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</si>
  <si>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</si>
  <si>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</si>
  <si>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</si>
  <si>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</si>
  <si>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</si>
  <si>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</si>
  <si>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</si>
  <si>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</si>
  <si>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</si>
  <si>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</si>
  <si>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</si>
  <si>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</si>
  <si>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</si>
  <si>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</si>
  <si>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</si>
  <si>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</si>
  <si>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</si>
  <si>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</si>
  <si>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</si>
  <si>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</si>
  <si>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</si>
  <si>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</si>
  <si>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</si>
  <si>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</si>
  <si>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</si>
  <si>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</si>
  <si>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</si>
  <si>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</si>
  <si>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</si>
  <si>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</si>
  <si>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</si>
  <si>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</si>
  <si>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</si>
  <si>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</si>
  <si>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</si>
  <si>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</si>
  <si>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</si>
  <si>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</si>
  <si>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</si>
  <si>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</si>
  <si>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</si>
  <si>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</si>
  <si>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</si>
  <si>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</si>
  <si>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</si>
  <si>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</si>
  <si>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</si>
  <si>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</si>
  <si>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</si>
  <si>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</si>
  <si>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</si>
  <si>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</si>
  <si>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</si>
  <si>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</si>
  <si>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</si>
  <si>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</si>
  <si>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</si>
  <si>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</si>
  <si>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</si>
  <si>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</si>
  <si>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</si>
  <si>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</si>
  <si>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</si>
  <si>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</si>
  <si>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</si>
  <si>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</si>
  <si>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</si>
  <si>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</si>
  <si>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</si>
  <si>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</si>
  <si>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</si>
  <si>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</si>
  <si>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</si>
  <si>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</si>
  <si>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</si>
  <si>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</si>
  <si>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</si>
  <si>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</si>
  <si>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</si>
  <si>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</si>
  <si>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</si>
  <si>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</si>
  <si>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</si>
  <si>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</si>
  <si>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</si>
  <si>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</si>
  <si>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</si>
  <si>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</si>
  <si>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</si>
  <si>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</si>
  <si>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</si>
  <si>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</si>
  <si>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</si>
  <si>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</si>
  <si>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</si>
  <si>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</si>
  <si>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</si>
  <si>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</si>
  <si>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</si>
  <si>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</si>
  <si>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</si>
  <si>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</si>
  <si>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</si>
  <si>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</si>
  <si>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</si>
  <si>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</si>
  <si>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</si>
  <si>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</si>
  <si>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</si>
  <si>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</si>
  <si>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</si>
  <si>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</si>
  <si>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</si>
  <si>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</si>
  <si>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</si>
  <si>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</si>
  <si>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</si>
  <si>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</si>
  <si>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</si>
  <si>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</si>
  <si>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</si>
  <si>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</si>
  <si>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</si>
  <si>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</si>
  <si>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</si>
  <si>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</si>
  <si>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</si>
  <si>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</si>
  <si>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</si>
  <si>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</si>
  <si>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</si>
  <si>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</si>
  <si>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</si>
  <si>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</si>
  <si>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</si>
  <si>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</si>
  <si>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</si>
  <si>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</si>
  <si>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</si>
  <si>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</si>
  <si>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</si>
  <si>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</si>
  <si>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</si>
  <si>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</si>
  <si>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</si>
  <si>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</si>
  <si>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</si>
  <si>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</si>
  <si>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</si>
  <si>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</si>
  <si>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</si>
  <si>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</si>
  <si>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</si>
  <si>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</si>
  <si>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</si>
  <si>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</si>
  <si>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</si>
  <si>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</si>
  <si>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</si>
  <si>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</si>
  <si>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</si>
  <si>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</si>
  <si>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</si>
  <si>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</si>
  <si>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</si>
  <si>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</si>
  <si>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</si>
  <si>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</si>
  <si>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</si>
  <si>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</si>
  <si>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</si>
  <si>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</si>
  <si>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</si>
  <si>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</si>
  <si>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</si>
  <si>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</si>
  <si>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</si>
  <si>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</si>
  <si>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</si>
  <si>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</si>
  <si>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</si>
  <si>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</si>
  <si>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</si>
  <si>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</si>
  <si>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</si>
  <si>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</si>
  <si>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</si>
  <si>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</si>
  <si>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</si>
  <si>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</si>
  <si>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</si>
  <si>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</si>
  <si>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</si>
  <si>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</si>
  <si>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</si>
  <si>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</si>
  <si>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</si>
  <si>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</si>
  <si>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</si>
  <si>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</si>
  <si>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</si>
  <si>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</si>
  <si>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</si>
  <si>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</si>
  <si>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</si>
  <si>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</si>
  <si>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</si>
  <si>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</si>
  <si>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</si>
  <si>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</si>
  <si>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</si>
  <si>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</si>
  <si>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</si>
  <si>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</si>
  <si>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</si>
  <si>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</si>
  <si>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</si>
  <si>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</si>
  <si>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</si>
  <si>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</si>
  <si>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</si>
  <si>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                    </t>
    </r>
    <r>
      <rPr>
        <b/>
        <sz val="9"/>
        <color theme="1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</si>
  <si>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</si>
  <si>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</si>
  <si>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</si>
  <si>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</si>
  <si>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</si>
  <si>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</si>
  <si>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</si>
  <si>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</si>
  <si>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</si>
  <si>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</si>
  <si>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</si>
  <si>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</si>
  <si>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</si>
  <si>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</si>
  <si>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</si>
  <si>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</si>
  <si>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</si>
  <si>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</si>
  <si>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</si>
  <si>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</si>
  <si>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</si>
  <si>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</si>
  <si>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</si>
  <si>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</si>
  <si>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</si>
  <si>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</si>
  <si>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</si>
  <si>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</si>
  <si>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</si>
  <si>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</si>
  <si>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</si>
  <si>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</si>
  <si>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</si>
  <si>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</si>
  <si>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</si>
  <si>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</si>
  <si>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</si>
  <si>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</si>
  <si>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</si>
  <si>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</si>
  <si>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</si>
  <si>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</si>
  <si>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</si>
  <si>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</si>
  <si>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</si>
  <si>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</si>
  <si>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</si>
  <si>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</si>
  <si>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</si>
  <si>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</si>
  <si>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</si>
  <si>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</si>
  <si>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</si>
  <si>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</si>
  <si>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</si>
  <si>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</si>
  <si>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</si>
  <si>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</si>
  <si>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</si>
  <si>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</si>
  <si>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</si>
  <si>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</si>
  <si>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</si>
  <si>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</si>
  <si>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</si>
  <si>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</si>
  <si>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</si>
  <si>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</si>
  <si>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</si>
  <si>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</si>
  <si>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</si>
  <si>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</si>
  <si>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</si>
  <si>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</si>
  <si>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</si>
  <si>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</si>
  <si>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</si>
  <si>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</si>
  <si>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</si>
  <si>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</si>
  <si>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</si>
  <si>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</si>
  <si>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</si>
  <si>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</si>
  <si>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</si>
  <si>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</si>
  <si>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</si>
  <si>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</si>
  <si>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</si>
  <si>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</si>
  <si>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</si>
  <si>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</si>
  <si>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</si>
  <si>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</si>
  <si>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</si>
  <si>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</si>
  <si>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</si>
  <si>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</si>
  <si>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</si>
  <si>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</si>
  <si>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</si>
  <si>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</si>
  <si>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</si>
  <si>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</si>
  <si>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</si>
  <si>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r>
      <t>Formato 6 a)</t>
    </r>
    <r>
      <rPr>
        <sz val="10"/>
        <color theme="1"/>
        <rFont val="Arial"/>
        <family val="2"/>
      </rPr>
      <t>    </t>
    </r>
    <r>
      <rPr>
        <b/>
        <sz val="10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</si>
  <si>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10"/>
        <color theme="1"/>
        <rFont val="Arial"/>
        <family val="2"/>
      </rPr>
      <t>(Clasificación por Objeto del Gasto)</t>
    </r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</si>
  <si>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</si>
  <si>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</si>
  <si>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</si>
  <si>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</si>
  <si>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6 d)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</si>
  <si>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</si>
  <si>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</si>
  <si>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</si>
  <si>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</si>
  <si>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</si>
  <si>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</si>
  <si>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</si>
  <si>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</si>
  <si>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</si>
  <si>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</si>
  <si>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</si>
  <si>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</si>
  <si>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</si>
  <si>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</si>
  <si>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</si>
  <si>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</si>
  <si>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</si>
  <si>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</si>
  <si>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</si>
  <si>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</si>
  <si>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</si>
  <si>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</si>
  <si>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</si>
  <si>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</si>
  <si>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</si>
  <si>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</si>
  <si>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</si>
  <si>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</si>
  <si>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</si>
  <si>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</si>
  <si>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</si>
  <si>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</si>
  <si>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</si>
  <si>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</si>
  <si>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</si>
  <si>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</si>
  <si>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</si>
  <si>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</si>
  <si>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</si>
  <si>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</si>
  <si>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</si>
  <si>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</si>
  <si>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</si>
  <si>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</si>
  <si>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</si>
  <si>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</si>
  <si>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</si>
  <si>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</si>
  <si>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</si>
  <si>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</si>
  <si>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</si>
  <si>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</si>
  <si>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</si>
  <si>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</si>
  <si>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</si>
  <si>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</si>
  <si>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</si>
  <si>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</si>
  <si>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</si>
  <si>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</si>
  <si>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</si>
  <si>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</si>
  <si>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</si>
  <si>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</si>
  <si>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</si>
  <si>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</si>
  <si>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</si>
  <si>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</si>
  <si>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</si>
  <si>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</si>
  <si>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</si>
  <si>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</si>
  <si>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</si>
  <si>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</si>
  <si>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</si>
  <si>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</si>
  <si>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</si>
  <si>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</si>
  <si>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</si>
  <si>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</si>
  <si>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</si>
  <si>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</si>
  <si>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r>
      <t>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</si>
  <si>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2016 (l)</t>
  </si>
  <si>
    <t>2016 (m = g l)</t>
  </si>
  <si>
    <t xml:space="preserve">     a1) Efectivo</t>
  </si>
  <si>
    <t xml:space="preserve">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</si>
  <si>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</si>
  <si>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</si>
  <si>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</si>
  <si>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</si>
  <si>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</si>
  <si>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</si>
  <si>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</si>
  <si>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</si>
  <si>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</si>
  <si>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</si>
  <si>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</si>
  <si>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</si>
  <si>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</si>
  <si>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</si>
  <si>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</si>
  <si>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</si>
  <si>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</si>
  <si>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</si>
  <si>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 d2) Inventario de Mercancías Terminadas</t>
  </si>
  <si>
    <t xml:space="preserve"> 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</si>
  <si>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</si>
  <si>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</si>
  <si>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</si>
  <si>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</si>
  <si>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</si>
  <si>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</si>
  <si>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</si>
  <si>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</si>
  <si>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</si>
  <si>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 a2) Proveedores por Pagar a Corto Plazo</t>
  </si>
  <si>
    <t xml:space="preserve"> 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</si>
  <si>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</si>
  <si>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</si>
  <si>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</si>
  <si>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</si>
  <si>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</si>
  <si>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</si>
  <si>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</si>
  <si>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</si>
  <si>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</si>
  <si>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</si>
  <si>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</si>
  <si>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</si>
  <si>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</si>
  <si>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</si>
  <si>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</si>
  <si>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</si>
  <si>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</si>
  <si>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</si>
  <si>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</si>
  <si>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</si>
  <si>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</si>
  <si>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</si>
  <si>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</si>
  <si>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h2) Recaudación por Participar</t>
  </si>
  <si>
    <t xml:space="preserve">     h3) Otros Pasivos Circulantes</t>
  </si>
  <si>
    <t>.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</si>
  <si>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</si>
  <si>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</si>
  <si>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</si>
  <si>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</si>
  <si>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</si>
  <si>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</si>
  <si>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</si>
  <si>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</si>
  <si>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</si>
  <si>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</si>
  <si>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</si>
  <si>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</si>
  <si>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</si>
  <si>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</si>
  <si>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</si>
  <si>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</si>
  <si>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A. Administración.</t>
  </si>
  <si>
    <t>C. Vinculación.</t>
  </si>
  <si>
    <t>B. Secretaría Académica.</t>
  </si>
  <si>
    <t>Diciembre de</t>
  </si>
  <si>
    <t>2015 (d)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</si>
  <si>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</si>
  <si>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</si>
  <si>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</si>
  <si>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</si>
  <si>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Formato 6 c)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</si>
  <si>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</si>
  <si>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</si>
  <si>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</si>
  <si>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</si>
  <si>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</si>
  <si>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</si>
  <si>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</si>
  <si>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</si>
  <si>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</si>
  <si>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</si>
  <si>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</si>
  <si>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</si>
  <si>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</si>
  <si>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</si>
  <si>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 xml:space="preserve">           </t>
  </si>
  <si>
    <t>31 de Diciembre de 2016</t>
  </si>
  <si>
    <t>Al 31 de diciembre de 2016 y al 31 de Diciembre de 2015</t>
  </si>
  <si>
    <t>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</si>
</sst>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446">
    <xf numFmtId="0" fontId="0" fillId="0" borderId="0" xfId="0"/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9" fillId="3" borderId="0" xfId="0" applyFont="1" applyFill="1" applyAlignment="1">
      <alignment horizontal="left" vertical="center"/>
    </xf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wrapTex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/>
    <xf numFmtId="0" fontId="9" fillId="0" borderId="0" xfId="0" applyFont="1" applyFill="1" applyAlignment="1">
      <alignment horizontal="left"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164" fontId="17" fillId="3" borderId="23" xfId="0" applyNumberFormat="1" applyFont="1" applyFill="1" applyBorder="1" applyAlignment="1">
      <alignment horizontal="right" vertical="center"/>
    </xf>
    <xf numFmtId="164" fontId="7" fillId="3" borderId="23" xfId="2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right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3" fontId="12" fillId="2" borderId="2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7" fillId="3" borderId="23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17" fillId="3" borderId="23" xfId="2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lef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3" fontId="7" fillId="3" borderId="19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20" fillId="3" borderId="19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7" fillId="3" borderId="2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3" fontId="7" fillId="3" borderId="2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3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horizontal="justify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3" fontId="9" fillId="2" borderId="24" xfId="0" applyNumberFormat="1" applyFont="1" applyFill="1" applyBorder="1" applyAlignment="1">
      <alignment horizontal="center" vertical="center" wrapText="1"/>
    </xf>
    <xf numFmtId="3" fontId="12" fillId="3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/>
    <xf numFmtId="3" fontId="9" fillId="0" borderId="23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right" vertical="center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/>
    </xf>
    <xf numFmtId="3" fontId="9" fillId="3" borderId="21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right"/>
    </xf>
    <xf numFmtId="0" fontId="9" fillId="3" borderId="20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164" fontId="0" fillId="0" borderId="0" xfId="0" applyNumberFormat="1"/>
    <xf numFmtId="0" fontId="2" fillId="3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6" fillId="3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Alignment="1">
      <alignment horizontal="right"/>
    </xf>
    <xf numFmtId="0" fontId="7" fillId="3" borderId="23" xfId="0" applyFont="1" applyFill="1" applyBorder="1" applyAlignment="1">
      <alignment horizontal="right" vertical="center"/>
    </xf>
    <xf numFmtId="3" fontId="2" fillId="3" borderId="19" xfId="2" applyNumberFormat="1" applyFont="1" applyFill="1" applyBorder="1" applyAlignment="1">
      <alignment horizontal="right" vertical="center"/>
    </xf>
    <xf numFmtId="164" fontId="13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43" fontId="4" fillId="0" borderId="0" xfId="2" applyFont="1"/>
    <xf numFmtId="164" fontId="3" fillId="3" borderId="23" xfId="0" applyNumberFormat="1" applyFont="1" applyFill="1" applyBorder="1" applyAlignment="1">
      <alignment horizontal="right" vertical="center"/>
    </xf>
    <xf numFmtId="3" fontId="2" fillId="3" borderId="23" xfId="2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justify" vertical="center" wrapText="1"/>
    </xf>
    <xf numFmtId="3" fontId="9" fillId="0" borderId="23" xfId="0" applyNumberFormat="1" applyFont="1" applyFill="1" applyBorder="1" applyAlignment="1">
      <alignment horizontal="right" vertical="center"/>
    </xf>
    <xf numFmtId="3" fontId="17" fillId="3" borderId="23" xfId="0" applyNumberFormat="1" applyFont="1" applyFill="1" applyBorder="1" applyAlignment="1">
      <alignment vertical="center"/>
    </xf>
    <xf numFmtId="3" fontId="17" fillId="3" borderId="23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" fontId="7" fillId="2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indent="1"/>
    </xf>
    <xf numFmtId="3" fontId="12" fillId="0" borderId="23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center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center" vertical="center"/>
    </xf>
    <xf numFmtId="3" fontId="12" fillId="2" borderId="24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3" fontId="17" fillId="3" borderId="22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164" fontId="17" fillId="3" borderId="23" xfId="2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164" fontId="7" fillId="3" borderId="23" xfId="2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zoomScaleSheetLayoutView="50" zoomScalePageLayoutView="80" workbookViewId="0">
      <selection activeCell="E8" sqref="E8"/>
    </sheetView>
  </sheetViews>
  <sheetFormatPr baseColWidth="10" defaultColWidth="11.44140625" defaultRowHeight="12" x14ac:dyDescent="0.25"/>
  <cols>
    <col min="1" max="1" width="55.109375" style="1" customWidth="1"/>
    <col min="2" max="2" width="23.33203125" style="235" customWidth="1"/>
    <col min="3" max="3" width="21.5546875" style="235" customWidth="1"/>
    <col min="4" max="4" width="59.6640625" style="170" customWidth="1"/>
    <col min="5" max="5" width="17.44140625" style="234" customWidth="1"/>
    <col min="6" max="6" width="17.33203125" style="234" customWidth="1"/>
    <col min="7" max="7" width="12.88671875" style="1" bestFit="1" customWidth="1"/>
    <col min="8" max="16384" width="11.44140625" style="1"/>
  </cols>
  <sheetData>
    <row r="1" spans="1:8" x14ac:dyDescent="0.25">
      <c r="A1" s="259" t="s">
        <v>480</v>
      </c>
      <c r="B1" s="260"/>
      <c r="C1" s="260"/>
      <c r="D1" s="260"/>
      <c r="E1" s="260"/>
      <c r="F1" s="261"/>
    </row>
    <row r="2" spans="1:8" x14ac:dyDescent="0.25">
      <c r="A2" s="262" t="s">
        <v>483</v>
      </c>
      <c r="B2" s="263"/>
      <c r="C2" s="263"/>
      <c r="D2" s="263"/>
      <c r="E2" s="263"/>
      <c r="F2" s="264"/>
    </row>
    <row r="3" spans="1:8" x14ac:dyDescent="0.25">
      <c r="A3" s="262" t="s">
        <v>678</v>
      </c>
      <c r="B3" s="263"/>
      <c r="C3" s="263"/>
      <c r="D3" s="263"/>
      <c r="E3" s="263"/>
      <c r="F3" s="264"/>
    </row>
    <row r="4" spans="1:8" ht="12.6" thickBot="1" x14ac:dyDescent="0.3">
      <c r="A4" s="265" t="s">
        <v>0</v>
      </c>
      <c r="B4" s="266"/>
      <c r="C4" s="266"/>
      <c r="D4" s="266"/>
      <c r="E4" s="266"/>
      <c r="F4" s="267"/>
    </row>
    <row r="5" spans="1:8" ht="12" customHeight="1" x14ac:dyDescent="0.25">
      <c r="A5" s="268" t="s">
        <v>1</v>
      </c>
      <c r="B5" s="271" t="s">
        <v>677</v>
      </c>
      <c r="C5" s="64" t="s">
        <v>2</v>
      </c>
      <c r="D5" s="274" t="s">
        <v>1</v>
      </c>
      <c r="E5" s="271" t="s">
        <v>677</v>
      </c>
      <c r="F5" s="66" t="s">
        <v>2</v>
      </c>
    </row>
    <row r="6" spans="1:8" x14ac:dyDescent="0.25">
      <c r="A6" s="269"/>
      <c r="B6" s="272"/>
      <c r="C6" s="64" t="s">
        <v>3</v>
      </c>
      <c r="D6" s="275"/>
      <c r="E6" s="272"/>
      <c r="F6" s="66" t="s">
        <v>3</v>
      </c>
    </row>
    <row r="7" spans="1:8" ht="12.6" thickBot="1" x14ac:dyDescent="0.3">
      <c r="A7" s="270"/>
      <c r="B7" s="273"/>
      <c r="C7" s="67">
        <v>2015</v>
      </c>
      <c r="D7" s="276"/>
      <c r="E7" s="273"/>
      <c r="F7" s="67">
        <v>2016</v>
      </c>
    </row>
    <row r="8" spans="1:8" x14ac:dyDescent="0.25">
      <c r="A8" s="2" t="s">
        <v>4</v>
      </c>
      <c r="B8" s="226"/>
      <c r="C8" s="226"/>
      <c r="D8" s="224" t="s">
        <v>5</v>
      </c>
      <c r="E8" s="227"/>
      <c r="F8" s="227"/>
    </row>
    <row r="9" spans="1:8" x14ac:dyDescent="0.25">
      <c r="A9" s="2" t="s">
        <v>6</v>
      </c>
      <c r="B9" s="226"/>
      <c r="C9" s="226"/>
      <c r="D9" s="224" t="s">
        <v>7</v>
      </c>
      <c r="E9" s="227"/>
      <c r="F9" s="227"/>
      <c r="G9" s="65"/>
    </row>
    <row r="10" spans="1:8" x14ac:dyDescent="0.25">
      <c r="A10" s="54" t="s">
        <v>8</v>
      </c>
      <c r="B10" s="228">
        <f>B11+B12+B13+B14+B15+B16+B17</f>
        <v>28977239.09</v>
      </c>
      <c r="C10" s="228">
        <f>C11+C12+C13+C14+C15+C16+C17</f>
        <v>32679872</v>
      </c>
      <c r="D10" s="224" t="s">
        <v>9</v>
      </c>
      <c r="E10" s="228">
        <f>E11+E12+E13+E14+E15+E16+E17+E18+E19</f>
        <v>24313661</v>
      </c>
      <c r="F10" s="228">
        <f>F11+F12+F13+F14+F15+F16+F17+F18+F19</f>
        <v>27552343</v>
      </c>
    </row>
    <row r="11" spans="1:8" x14ac:dyDescent="0.25">
      <c r="A11" s="3" t="s">
        <v>577</v>
      </c>
      <c r="B11" s="229">
        <v>0</v>
      </c>
      <c r="C11" s="229">
        <v>0</v>
      </c>
      <c r="D11" s="4" t="s">
        <v>607</v>
      </c>
      <c r="E11" s="229">
        <v>42991</v>
      </c>
      <c r="F11" s="229">
        <v>0</v>
      </c>
    </row>
    <row r="12" spans="1:8" x14ac:dyDescent="0.25">
      <c r="A12" s="3" t="s">
        <v>578</v>
      </c>
      <c r="B12" s="229">
        <v>16161520</v>
      </c>
      <c r="C12" s="229">
        <v>0</v>
      </c>
      <c r="D12" s="4" t="s">
        <v>608</v>
      </c>
      <c r="E12" s="229">
        <v>14323755</v>
      </c>
      <c r="F12" s="229">
        <v>27552343</v>
      </c>
    </row>
    <row r="13" spans="1:8" x14ac:dyDescent="0.25">
      <c r="A13" s="3" t="s">
        <v>579</v>
      </c>
      <c r="B13" s="229"/>
      <c r="C13" s="229">
        <v>7894151</v>
      </c>
      <c r="D13" s="4" t="s">
        <v>609</v>
      </c>
      <c r="E13" s="229">
        <v>8246459</v>
      </c>
      <c r="F13" s="229">
        <v>0</v>
      </c>
      <c r="H13" s="65"/>
    </row>
    <row r="14" spans="1:8" x14ac:dyDescent="0.25">
      <c r="A14" s="3" t="s">
        <v>580</v>
      </c>
      <c r="B14" s="229">
        <v>12815720</v>
      </c>
      <c r="C14" s="229">
        <v>24785721</v>
      </c>
      <c r="D14" s="4" t="s">
        <v>610</v>
      </c>
      <c r="E14" s="229">
        <v>0</v>
      </c>
      <c r="F14" s="229">
        <v>0</v>
      </c>
    </row>
    <row r="15" spans="1:8" x14ac:dyDescent="0.25">
      <c r="A15" s="3" t="s">
        <v>581</v>
      </c>
      <c r="B15" s="229">
        <v>0</v>
      </c>
      <c r="C15" s="229">
        <v>0</v>
      </c>
      <c r="D15" s="4" t="s">
        <v>611</v>
      </c>
      <c r="E15" s="229">
        <v>0</v>
      </c>
      <c r="F15" s="229">
        <v>0</v>
      </c>
    </row>
    <row r="16" spans="1:8" ht="22.8" x14ac:dyDescent="0.25">
      <c r="A16" s="3" t="s">
        <v>582</v>
      </c>
      <c r="B16" s="229">
        <v>-0.91</v>
      </c>
      <c r="C16" s="229"/>
      <c r="D16" s="4" t="s">
        <v>612</v>
      </c>
      <c r="E16" s="229">
        <v>0</v>
      </c>
      <c r="F16" s="229">
        <v>0</v>
      </c>
    </row>
    <row r="17" spans="1:7" x14ac:dyDescent="0.25">
      <c r="A17" s="3" t="s">
        <v>583</v>
      </c>
      <c r="B17" s="229">
        <v>0</v>
      </c>
      <c r="C17" s="229">
        <v>0</v>
      </c>
      <c r="D17" s="4" t="s">
        <v>613</v>
      </c>
      <c r="E17" s="229">
        <v>1065706</v>
      </c>
      <c r="F17" s="229">
        <v>0</v>
      </c>
    </row>
    <row r="18" spans="1:7" ht="24" x14ac:dyDescent="0.25">
      <c r="A18" s="54" t="s">
        <v>10</v>
      </c>
      <c r="B18" s="228">
        <f>B19+B20+B21+B22+B23+B24+B25</f>
        <v>32700</v>
      </c>
      <c r="C18" s="228">
        <f>C19+C20+C21+C22+C23+C24+C25</f>
        <v>1600</v>
      </c>
      <c r="D18" s="4" t="s">
        <v>614</v>
      </c>
      <c r="E18" s="229">
        <v>0</v>
      </c>
      <c r="F18" s="229">
        <v>0</v>
      </c>
    </row>
    <row r="19" spans="1:7" x14ac:dyDescent="0.25">
      <c r="A19" s="3" t="s">
        <v>584</v>
      </c>
      <c r="B19" s="229">
        <v>0</v>
      </c>
      <c r="C19" s="229">
        <v>1600</v>
      </c>
      <c r="D19" s="4" t="s">
        <v>615</v>
      </c>
      <c r="E19" s="229">
        <f>634750</f>
        <v>634750</v>
      </c>
      <c r="F19" s="229">
        <v>0</v>
      </c>
    </row>
    <row r="20" spans="1:7" x14ac:dyDescent="0.25">
      <c r="A20" s="3" t="s">
        <v>585</v>
      </c>
      <c r="B20" s="229">
        <v>32700</v>
      </c>
      <c r="C20" s="229">
        <v>0</v>
      </c>
      <c r="D20" s="224" t="s">
        <v>11</v>
      </c>
      <c r="E20" s="228">
        <f>E21+E22+E23</f>
        <v>0</v>
      </c>
      <c r="F20" s="228">
        <f>F21+F22+F23</f>
        <v>0</v>
      </c>
    </row>
    <row r="21" spans="1:7" x14ac:dyDescent="0.25">
      <c r="A21" s="3" t="s">
        <v>586</v>
      </c>
      <c r="B21" s="229">
        <v>0</v>
      </c>
      <c r="C21" s="229">
        <v>0</v>
      </c>
      <c r="D21" s="4" t="s">
        <v>616</v>
      </c>
      <c r="E21" s="229">
        <v>0</v>
      </c>
      <c r="F21" s="229">
        <v>0</v>
      </c>
    </row>
    <row r="22" spans="1:7" ht="22.8" x14ac:dyDescent="0.25">
      <c r="A22" s="3" t="s">
        <v>587</v>
      </c>
      <c r="B22" s="229">
        <v>0</v>
      </c>
      <c r="C22" s="229">
        <v>0</v>
      </c>
      <c r="D22" s="4" t="s">
        <v>617</v>
      </c>
      <c r="E22" s="229">
        <v>0</v>
      </c>
      <c r="F22" s="229">
        <v>0</v>
      </c>
    </row>
    <row r="23" spans="1:7" x14ac:dyDescent="0.25">
      <c r="A23" s="3" t="s">
        <v>588</v>
      </c>
      <c r="B23" s="229">
        <v>0</v>
      </c>
      <c r="C23" s="229">
        <v>0</v>
      </c>
      <c r="D23" s="4" t="s">
        <v>618</v>
      </c>
      <c r="E23" s="229">
        <v>0</v>
      </c>
      <c r="F23" s="229">
        <v>0</v>
      </c>
      <c r="G23" s="55"/>
    </row>
    <row r="24" spans="1:7" x14ac:dyDescent="0.25">
      <c r="A24" s="3" t="s">
        <v>589</v>
      </c>
      <c r="B24" s="229">
        <v>0</v>
      </c>
      <c r="C24" s="229">
        <v>0</v>
      </c>
      <c r="D24" s="4" t="s">
        <v>12</v>
      </c>
      <c r="E24" s="229">
        <f>+E25+E26</f>
        <v>0</v>
      </c>
      <c r="F24" s="229">
        <f>+F25+F26</f>
        <v>0</v>
      </c>
    </row>
    <row r="25" spans="1:7" x14ac:dyDescent="0.25">
      <c r="A25" s="3" t="s">
        <v>590</v>
      </c>
      <c r="B25" s="229">
        <v>0</v>
      </c>
      <c r="C25" s="229">
        <v>0</v>
      </c>
      <c r="D25" s="4" t="s">
        <v>619</v>
      </c>
      <c r="E25" s="229">
        <v>0</v>
      </c>
      <c r="F25" s="229">
        <v>0</v>
      </c>
    </row>
    <row r="26" spans="1:7" x14ac:dyDescent="0.25">
      <c r="A26" s="54" t="s">
        <v>13</v>
      </c>
      <c r="B26" s="228">
        <f>B27+B28+B29+B30+B31</f>
        <v>2088</v>
      </c>
      <c r="C26" s="228">
        <f>C27+C28+C29+C30+C31</f>
        <v>0</v>
      </c>
      <c r="D26" s="4" t="s">
        <v>620</v>
      </c>
      <c r="E26" s="229">
        <v>0</v>
      </c>
      <c r="F26" s="229">
        <v>0</v>
      </c>
    </row>
    <row r="27" spans="1:7" ht="22.8" x14ac:dyDescent="0.25">
      <c r="A27" s="3" t="s">
        <v>591</v>
      </c>
      <c r="B27" s="229">
        <v>2088</v>
      </c>
      <c r="C27" s="229">
        <v>0</v>
      </c>
      <c r="D27" s="224" t="s">
        <v>14</v>
      </c>
      <c r="E27" s="228">
        <v>0</v>
      </c>
      <c r="F27" s="228">
        <v>0</v>
      </c>
    </row>
    <row r="28" spans="1:7" ht="22.8" x14ac:dyDescent="0.25">
      <c r="A28" s="3" t="s">
        <v>592</v>
      </c>
      <c r="B28" s="229">
        <v>0</v>
      </c>
      <c r="C28" s="229">
        <v>0</v>
      </c>
      <c r="D28" s="224" t="s">
        <v>15</v>
      </c>
      <c r="E28" s="228">
        <f>+E29+E30+E31</f>
        <v>0</v>
      </c>
      <c r="F28" s="228">
        <f>+F29+F30+F31</f>
        <v>0</v>
      </c>
    </row>
    <row r="29" spans="1:7" ht="22.8" x14ac:dyDescent="0.25">
      <c r="A29" s="3" t="s">
        <v>593</v>
      </c>
      <c r="B29" s="229">
        <v>0</v>
      </c>
      <c r="C29" s="229">
        <v>0</v>
      </c>
      <c r="D29" s="4" t="s">
        <v>621</v>
      </c>
      <c r="E29" s="229">
        <v>0</v>
      </c>
      <c r="F29" s="229">
        <v>0</v>
      </c>
    </row>
    <row r="30" spans="1:7" x14ac:dyDescent="0.25">
      <c r="A30" s="3" t="s">
        <v>594</v>
      </c>
      <c r="B30" s="229">
        <v>0</v>
      </c>
      <c r="C30" s="229">
        <v>0</v>
      </c>
      <c r="D30" s="4" t="s">
        <v>622</v>
      </c>
      <c r="E30" s="229">
        <v>0</v>
      </c>
      <c r="F30" s="229">
        <v>0</v>
      </c>
    </row>
    <row r="31" spans="1:7" x14ac:dyDescent="0.25">
      <c r="A31" s="3" t="s">
        <v>595</v>
      </c>
      <c r="B31" s="229">
        <v>0</v>
      </c>
      <c r="C31" s="229">
        <v>0</v>
      </c>
      <c r="D31" s="4" t="s">
        <v>623</v>
      </c>
      <c r="E31" s="229">
        <v>0</v>
      </c>
      <c r="F31" s="229">
        <v>0</v>
      </c>
    </row>
    <row r="32" spans="1:7" ht="24" x14ac:dyDescent="0.25">
      <c r="A32" s="54" t="s">
        <v>16</v>
      </c>
      <c r="B32" s="228">
        <f>B33+B34+B35+B36+B37</f>
        <v>0</v>
      </c>
      <c r="C32" s="228">
        <v>0</v>
      </c>
      <c r="D32" s="224" t="s">
        <v>17</v>
      </c>
      <c r="E32" s="228">
        <v>0</v>
      </c>
      <c r="F32" s="228">
        <v>0</v>
      </c>
    </row>
    <row r="33" spans="1:6" x14ac:dyDescent="0.25">
      <c r="A33" s="3" t="s">
        <v>596</v>
      </c>
      <c r="B33" s="229">
        <v>0</v>
      </c>
      <c r="C33" s="229">
        <v>0</v>
      </c>
      <c r="D33" s="4" t="s">
        <v>624</v>
      </c>
      <c r="E33" s="229">
        <v>0</v>
      </c>
      <c r="F33" s="229">
        <v>0</v>
      </c>
    </row>
    <row r="34" spans="1:6" x14ac:dyDescent="0.25">
      <c r="A34" s="3" t="s">
        <v>597</v>
      </c>
      <c r="B34" s="229">
        <v>0</v>
      </c>
      <c r="C34" s="229">
        <v>0</v>
      </c>
      <c r="D34" s="4" t="s">
        <v>625</v>
      </c>
      <c r="E34" s="229">
        <v>0</v>
      </c>
      <c r="F34" s="229">
        <v>0</v>
      </c>
    </row>
    <row r="35" spans="1:6" x14ac:dyDescent="0.25">
      <c r="A35" s="3" t="s">
        <v>598</v>
      </c>
      <c r="B35" s="229">
        <v>0</v>
      </c>
      <c r="C35" s="229">
        <v>0</v>
      </c>
      <c r="D35" s="4" t="s">
        <v>626</v>
      </c>
      <c r="E35" s="229">
        <v>0</v>
      </c>
      <c r="F35" s="229">
        <v>0</v>
      </c>
    </row>
    <row r="36" spans="1:6" ht="22.8" x14ac:dyDescent="0.25">
      <c r="A36" s="3" t="s">
        <v>599</v>
      </c>
      <c r="B36" s="229">
        <v>0</v>
      </c>
      <c r="C36" s="229">
        <v>0</v>
      </c>
      <c r="D36" s="4" t="s">
        <v>627</v>
      </c>
      <c r="E36" s="229">
        <v>0</v>
      </c>
      <c r="F36" s="229">
        <v>0</v>
      </c>
    </row>
    <row r="37" spans="1:6" x14ac:dyDescent="0.25">
      <c r="A37" s="3" t="s">
        <v>600</v>
      </c>
      <c r="B37" s="229">
        <v>0</v>
      </c>
      <c r="C37" s="229">
        <v>0</v>
      </c>
      <c r="D37" s="4" t="s">
        <v>628</v>
      </c>
      <c r="E37" s="229">
        <v>0</v>
      </c>
      <c r="F37" s="229">
        <v>0</v>
      </c>
    </row>
    <row r="38" spans="1:6" x14ac:dyDescent="0.25">
      <c r="A38" s="54" t="s">
        <v>18</v>
      </c>
      <c r="B38" s="228">
        <v>0</v>
      </c>
      <c r="C38" s="228">
        <v>0</v>
      </c>
      <c r="D38" s="4" t="s">
        <v>629</v>
      </c>
      <c r="E38" s="229">
        <v>0</v>
      </c>
      <c r="F38" s="229">
        <v>0</v>
      </c>
    </row>
    <row r="39" spans="1:6" ht="24" x14ac:dyDescent="0.25">
      <c r="A39" s="54" t="s">
        <v>19</v>
      </c>
      <c r="B39" s="228">
        <v>0</v>
      </c>
      <c r="C39" s="228">
        <v>0</v>
      </c>
      <c r="D39" s="224" t="s">
        <v>20</v>
      </c>
      <c r="E39" s="228">
        <f>E40+E41+E42</f>
        <v>1071272</v>
      </c>
      <c r="F39" s="228">
        <f>F40+F41+F42</f>
        <v>1071271.6399999999</v>
      </c>
    </row>
    <row r="40" spans="1:6" ht="22.8" x14ac:dyDescent="0.25">
      <c r="A40" s="3" t="s">
        <v>601</v>
      </c>
      <c r="B40" s="229">
        <v>0</v>
      </c>
      <c r="C40" s="229">
        <v>0</v>
      </c>
      <c r="D40" s="4" t="s">
        <v>630</v>
      </c>
      <c r="E40" s="229">
        <v>0</v>
      </c>
      <c r="F40" s="229">
        <v>0</v>
      </c>
    </row>
    <row r="41" spans="1:6" x14ac:dyDescent="0.25">
      <c r="A41" s="3" t="s">
        <v>602</v>
      </c>
      <c r="B41" s="229">
        <v>0</v>
      </c>
      <c r="C41" s="229">
        <v>0</v>
      </c>
      <c r="D41" s="4" t="s">
        <v>631</v>
      </c>
      <c r="E41" s="229">
        <v>0</v>
      </c>
      <c r="F41" s="229">
        <v>0</v>
      </c>
    </row>
    <row r="42" spans="1:6" x14ac:dyDescent="0.25">
      <c r="A42" s="54" t="s">
        <v>21</v>
      </c>
      <c r="B42" s="228">
        <v>0</v>
      </c>
      <c r="C42" s="228">
        <v>0</v>
      </c>
      <c r="D42" s="4" t="s">
        <v>632</v>
      </c>
      <c r="E42" s="229">
        <v>1071272</v>
      </c>
      <c r="F42" s="229">
        <v>1071271.6399999999</v>
      </c>
    </row>
    <row r="43" spans="1:6" x14ac:dyDescent="0.25">
      <c r="A43" s="3" t="s">
        <v>603</v>
      </c>
      <c r="B43" s="229">
        <v>0</v>
      </c>
      <c r="C43" s="229">
        <v>0</v>
      </c>
      <c r="D43" s="4" t="s">
        <v>22</v>
      </c>
      <c r="E43" s="229">
        <f>E44+E45+E46</f>
        <v>0</v>
      </c>
      <c r="F43" s="229">
        <f>F44+F45+F46</f>
        <v>0</v>
      </c>
    </row>
    <row r="44" spans="1:6" x14ac:dyDescent="0.25">
      <c r="A44" s="3" t="s">
        <v>604</v>
      </c>
      <c r="B44" s="229">
        <v>0</v>
      </c>
      <c r="C44" s="229">
        <v>0</v>
      </c>
      <c r="D44" s="4" t="s">
        <v>676</v>
      </c>
      <c r="E44" s="229">
        <v>0</v>
      </c>
      <c r="F44" s="229">
        <v>0</v>
      </c>
    </row>
    <row r="45" spans="1:6" ht="22.8" x14ac:dyDescent="0.25">
      <c r="A45" s="3" t="s">
        <v>605</v>
      </c>
      <c r="B45" s="229">
        <v>0</v>
      </c>
      <c r="C45" s="229">
        <v>0</v>
      </c>
      <c r="D45" s="4" t="s">
        <v>633</v>
      </c>
      <c r="E45" s="229">
        <v>0</v>
      </c>
      <c r="F45" s="229">
        <v>0</v>
      </c>
    </row>
    <row r="46" spans="1:6" x14ac:dyDescent="0.25">
      <c r="A46" s="3" t="s">
        <v>606</v>
      </c>
      <c r="B46" s="229">
        <v>0</v>
      </c>
      <c r="C46" s="229">
        <v>0</v>
      </c>
      <c r="D46" s="4" t="s">
        <v>634</v>
      </c>
      <c r="E46" s="229">
        <v>0</v>
      </c>
      <c r="F46" s="229">
        <v>0</v>
      </c>
    </row>
    <row r="47" spans="1:6" x14ac:dyDescent="0.25">
      <c r="A47" s="5"/>
      <c r="B47" s="229"/>
      <c r="C47" s="229"/>
      <c r="D47" s="4"/>
      <c r="E47" s="229"/>
      <c r="F47" s="229"/>
    </row>
    <row r="48" spans="1:6" x14ac:dyDescent="0.25">
      <c r="A48" s="2" t="s">
        <v>23</v>
      </c>
      <c r="B48" s="228">
        <f>B10+B18+B26+B32+B38+B39+B42</f>
        <v>29012027.09</v>
      </c>
      <c r="C48" s="228">
        <f>C10+C18+C26+C32+C38+C39+C42</f>
        <v>32681472</v>
      </c>
      <c r="D48" s="224" t="s">
        <v>24</v>
      </c>
      <c r="E48" s="228">
        <f>E10+E20+E24+E27+E28+E32+E39+E43</f>
        <v>25384933</v>
      </c>
      <c r="F48" s="228">
        <f>F10+F20+F24+F27+F28+F32+F39+F43+1</f>
        <v>28623615.640000001</v>
      </c>
    </row>
    <row r="49" spans="1:6" ht="12.6" thickBot="1" x14ac:dyDescent="0.3">
      <c r="A49" s="220"/>
      <c r="B49" s="230"/>
      <c r="C49" s="230"/>
      <c r="D49" s="219"/>
      <c r="E49" s="230"/>
      <c r="F49" s="230"/>
    </row>
    <row r="50" spans="1:6" x14ac:dyDescent="0.25">
      <c r="A50" s="103" t="s">
        <v>25</v>
      </c>
      <c r="B50" s="229"/>
      <c r="C50" s="229"/>
      <c r="D50" s="224" t="s">
        <v>26</v>
      </c>
      <c r="E50" s="229"/>
      <c r="F50" s="229"/>
    </row>
    <row r="51" spans="1:6" x14ac:dyDescent="0.25">
      <c r="A51" s="3" t="s">
        <v>27</v>
      </c>
      <c r="B51" s="229">
        <v>449536.2</v>
      </c>
      <c r="C51" s="229">
        <v>3182116</v>
      </c>
      <c r="D51" s="4" t="s">
        <v>28</v>
      </c>
      <c r="E51" s="229">
        <v>0</v>
      </c>
      <c r="F51" s="229">
        <v>0</v>
      </c>
    </row>
    <row r="52" spans="1:6" x14ac:dyDescent="0.25">
      <c r="A52" s="3" t="s">
        <v>29</v>
      </c>
      <c r="B52" s="229">
        <v>0</v>
      </c>
      <c r="C52" s="229">
        <v>0</v>
      </c>
      <c r="D52" s="4" t="s">
        <v>30</v>
      </c>
      <c r="E52" s="229">
        <v>0</v>
      </c>
      <c r="F52" s="229">
        <v>0</v>
      </c>
    </row>
    <row r="53" spans="1:6" x14ac:dyDescent="0.25">
      <c r="A53" s="3" t="s">
        <v>31</v>
      </c>
      <c r="B53" s="229">
        <v>68220573.219999999</v>
      </c>
      <c r="C53" s="229">
        <v>68169932</v>
      </c>
      <c r="D53" s="4" t="s">
        <v>32</v>
      </c>
      <c r="E53" s="229">
        <v>0</v>
      </c>
      <c r="F53" s="229">
        <v>0</v>
      </c>
    </row>
    <row r="54" spans="1:6" x14ac:dyDescent="0.25">
      <c r="A54" s="3" t="s">
        <v>33</v>
      </c>
      <c r="B54" s="229">
        <v>115831897</v>
      </c>
      <c r="C54" s="229">
        <v>106319435</v>
      </c>
      <c r="D54" s="4" t="s">
        <v>34</v>
      </c>
      <c r="E54" s="229">
        <v>0</v>
      </c>
      <c r="F54" s="229">
        <v>0</v>
      </c>
    </row>
    <row r="55" spans="1:6" ht="22.8" x14ac:dyDescent="0.25">
      <c r="A55" s="3" t="s">
        <v>35</v>
      </c>
      <c r="B55" s="229">
        <v>2571243</v>
      </c>
      <c r="C55" s="229">
        <v>384358</v>
      </c>
      <c r="D55" s="4" t="s">
        <v>36</v>
      </c>
      <c r="E55" s="229">
        <v>0</v>
      </c>
      <c r="F55" s="229">
        <v>0</v>
      </c>
    </row>
    <row r="56" spans="1:6" x14ac:dyDescent="0.25">
      <c r="A56" s="3" t="s">
        <v>37</v>
      </c>
      <c r="B56" s="229">
        <v>-22873972</v>
      </c>
      <c r="C56" s="229">
        <v>-22873972</v>
      </c>
      <c r="D56" s="4" t="s">
        <v>38</v>
      </c>
      <c r="E56" s="229">
        <v>4003760</v>
      </c>
      <c r="F56" s="229">
        <v>5250428</v>
      </c>
    </row>
    <row r="57" spans="1:6" x14ac:dyDescent="0.25">
      <c r="A57" s="3" t="s">
        <v>39</v>
      </c>
      <c r="B57" s="229">
        <v>0</v>
      </c>
      <c r="C57" s="229">
        <v>0</v>
      </c>
      <c r="D57" s="4"/>
      <c r="E57" s="229"/>
      <c r="F57" s="229"/>
    </row>
    <row r="58" spans="1:6" x14ac:dyDescent="0.25">
      <c r="A58" s="3" t="s">
        <v>40</v>
      </c>
      <c r="B58" s="229">
        <v>0</v>
      </c>
      <c r="C58" s="229">
        <v>0</v>
      </c>
      <c r="D58" s="224" t="s">
        <v>41</v>
      </c>
      <c r="E58" s="228">
        <f>E51+E52+E53+E54+E55+E56</f>
        <v>4003760</v>
      </c>
      <c r="F58" s="228">
        <f>F51+F52+F53+F54+F55+F56</f>
        <v>5250428</v>
      </c>
    </row>
    <row r="59" spans="1:6" x14ac:dyDescent="0.25">
      <c r="A59" s="3" t="s">
        <v>42</v>
      </c>
      <c r="B59" s="229">
        <v>0</v>
      </c>
      <c r="C59" s="229">
        <v>0</v>
      </c>
      <c r="D59" s="4"/>
      <c r="E59" s="229"/>
      <c r="F59" s="229"/>
    </row>
    <row r="60" spans="1:6" x14ac:dyDescent="0.25">
      <c r="A60" s="3"/>
      <c r="B60" s="229"/>
      <c r="C60" s="229"/>
      <c r="D60" s="224" t="s">
        <v>43</v>
      </c>
      <c r="E60" s="228">
        <f>E48+E58</f>
        <v>29388693</v>
      </c>
      <c r="F60" s="228">
        <f>F48+F58-2</f>
        <v>33874041.640000001</v>
      </c>
    </row>
    <row r="61" spans="1:6" ht="24" x14ac:dyDescent="0.25">
      <c r="A61" s="2" t="s">
        <v>44</v>
      </c>
      <c r="B61" s="228">
        <f>B51+B52+B53+B54+B55+B56+B57+B58+B59-1</f>
        <v>164199276.42000002</v>
      </c>
      <c r="C61" s="228">
        <f>C51+C52+C53+C54+C55+C56+C57+C58+C59</f>
        <v>155181869</v>
      </c>
      <c r="D61" s="4"/>
      <c r="E61" s="229"/>
      <c r="F61" s="229"/>
    </row>
    <row r="62" spans="1:6" x14ac:dyDescent="0.25">
      <c r="A62" s="3"/>
      <c r="B62" s="228"/>
      <c r="C62" s="228"/>
      <c r="D62" s="224" t="s">
        <v>45</v>
      </c>
      <c r="E62" s="229"/>
      <c r="F62" s="229"/>
    </row>
    <row r="63" spans="1:6" x14ac:dyDescent="0.25">
      <c r="A63" s="2" t="s">
        <v>46</v>
      </c>
      <c r="B63" s="228">
        <f>B61+B48-1</f>
        <v>193211302.51000002</v>
      </c>
      <c r="C63" s="228">
        <f>C61+C48</f>
        <v>187863341</v>
      </c>
      <c r="D63" s="4"/>
      <c r="E63" s="229"/>
      <c r="F63" s="229"/>
    </row>
    <row r="64" spans="1:6" x14ac:dyDescent="0.25">
      <c r="A64" s="3"/>
      <c r="B64" s="229"/>
      <c r="C64" s="229"/>
      <c r="D64" s="224" t="s">
        <v>47</v>
      </c>
      <c r="E64" s="228">
        <f>E65+E66+E67</f>
        <v>140024622.61000001</v>
      </c>
      <c r="F64" s="228">
        <f>F65+F66+F67</f>
        <v>140024623</v>
      </c>
    </row>
    <row r="65" spans="1:6" x14ac:dyDescent="0.25">
      <c r="A65" s="3"/>
      <c r="B65" s="229"/>
      <c r="C65" s="229"/>
      <c r="D65" s="4" t="s">
        <v>48</v>
      </c>
      <c r="E65" s="229">
        <v>0</v>
      </c>
      <c r="F65" s="229">
        <v>0</v>
      </c>
    </row>
    <row r="66" spans="1:6" x14ac:dyDescent="0.25">
      <c r="A66" s="3"/>
      <c r="B66" s="229"/>
      <c r="C66" s="229"/>
      <c r="D66" s="4" t="s">
        <v>49</v>
      </c>
      <c r="E66" s="229">
        <v>140024622.61000001</v>
      </c>
      <c r="F66" s="229">
        <v>140024623</v>
      </c>
    </row>
    <row r="67" spans="1:6" x14ac:dyDescent="0.25">
      <c r="A67" s="3"/>
      <c r="B67" s="229"/>
      <c r="C67" s="229"/>
      <c r="D67" s="4" t="s">
        <v>50</v>
      </c>
      <c r="E67" s="229">
        <v>0</v>
      </c>
      <c r="F67" s="229">
        <v>0</v>
      </c>
    </row>
    <row r="68" spans="1:6" x14ac:dyDescent="0.25">
      <c r="A68" s="3"/>
      <c r="B68" s="229"/>
      <c r="C68" s="229"/>
      <c r="D68" s="4"/>
      <c r="E68" s="229"/>
      <c r="F68" s="229"/>
    </row>
    <row r="69" spans="1:6" x14ac:dyDescent="0.25">
      <c r="A69" s="3"/>
      <c r="B69" s="229"/>
      <c r="C69" s="229"/>
      <c r="D69" s="224" t="s">
        <v>51</v>
      </c>
      <c r="E69" s="228">
        <f>E70+E71+E72+E73+E74-1</f>
        <v>23797987.630000003</v>
      </c>
      <c r="F69" s="228">
        <f>F70+F71+F72+F73+F74+1</f>
        <v>13964676</v>
      </c>
    </row>
    <row r="70" spans="1:6" x14ac:dyDescent="0.25">
      <c r="A70" s="3"/>
      <c r="B70" s="229"/>
      <c r="C70" s="229"/>
      <c r="D70" s="4" t="s">
        <v>52</v>
      </c>
      <c r="E70" s="229">
        <v>11470834</v>
      </c>
      <c r="F70" s="229">
        <v>26449174</v>
      </c>
    </row>
    <row r="71" spans="1:6" x14ac:dyDescent="0.25">
      <c r="A71" s="3"/>
      <c r="B71" s="229"/>
      <c r="C71" s="229"/>
      <c r="D71" s="4" t="s">
        <v>53</v>
      </c>
      <c r="E71" s="229">
        <v>35201126.490000002</v>
      </c>
      <c r="F71" s="229">
        <v>10389473</v>
      </c>
    </row>
    <row r="72" spans="1:6" x14ac:dyDescent="0.25">
      <c r="A72" s="3"/>
      <c r="B72" s="229"/>
      <c r="C72" s="229"/>
      <c r="D72" s="4" t="s">
        <v>54</v>
      </c>
      <c r="E72" s="229">
        <v>0</v>
      </c>
      <c r="F72" s="229">
        <v>0</v>
      </c>
    </row>
    <row r="73" spans="1:6" x14ac:dyDescent="0.25">
      <c r="A73" s="3"/>
      <c r="B73" s="229"/>
      <c r="C73" s="229"/>
      <c r="D73" s="4" t="s">
        <v>55</v>
      </c>
      <c r="E73" s="229">
        <v>0</v>
      </c>
      <c r="F73" s="229">
        <v>0</v>
      </c>
    </row>
    <row r="74" spans="1:6" x14ac:dyDescent="0.25">
      <c r="A74" s="3"/>
      <c r="B74" s="229"/>
      <c r="C74" s="229"/>
      <c r="D74" s="4" t="s">
        <v>56</v>
      </c>
      <c r="E74" s="229">
        <v>-22873971.859999999</v>
      </c>
      <c r="F74" s="229">
        <v>-22873972</v>
      </c>
    </row>
    <row r="75" spans="1:6" x14ac:dyDescent="0.25">
      <c r="A75" s="3"/>
      <c r="B75" s="229"/>
      <c r="C75" s="229"/>
      <c r="D75" s="4"/>
      <c r="E75" s="229"/>
      <c r="F75" s="229"/>
    </row>
    <row r="76" spans="1:6" ht="24" x14ac:dyDescent="0.25">
      <c r="A76" s="3"/>
      <c r="B76" s="229"/>
      <c r="C76" s="229"/>
      <c r="D76" s="224" t="s">
        <v>57</v>
      </c>
      <c r="E76" s="228">
        <f>E77+E78</f>
        <v>0</v>
      </c>
      <c r="F76" s="228">
        <f>F77+F78</f>
        <v>0</v>
      </c>
    </row>
    <row r="77" spans="1:6" x14ac:dyDescent="0.25">
      <c r="A77" s="3"/>
      <c r="B77" s="229"/>
      <c r="C77" s="229"/>
      <c r="D77" s="4" t="s">
        <v>58</v>
      </c>
      <c r="E77" s="229">
        <v>0</v>
      </c>
      <c r="F77" s="229">
        <v>0</v>
      </c>
    </row>
    <row r="78" spans="1:6" x14ac:dyDescent="0.25">
      <c r="A78" s="3"/>
      <c r="B78" s="229"/>
      <c r="C78" s="229"/>
      <c r="D78" s="4" t="s">
        <v>59</v>
      </c>
      <c r="E78" s="229">
        <v>0</v>
      </c>
      <c r="F78" s="229">
        <v>0</v>
      </c>
    </row>
    <row r="79" spans="1:6" x14ac:dyDescent="0.25">
      <c r="A79" s="3"/>
      <c r="B79" s="229"/>
      <c r="C79" s="229"/>
      <c r="D79" s="4"/>
      <c r="E79" s="229"/>
      <c r="F79" s="229"/>
    </row>
    <row r="80" spans="1:6" x14ac:dyDescent="0.25">
      <c r="A80" s="3"/>
      <c r="B80" s="229"/>
      <c r="C80" s="229"/>
      <c r="D80" s="224" t="s">
        <v>60</v>
      </c>
      <c r="E80" s="228">
        <f>E64+E69+E76</f>
        <v>163822610.24000001</v>
      </c>
      <c r="F80" s="228">
        <f>F64+F69+F76</f>
        <v>153989299</v>
      </c>
    </row>
    <row r="81" spans="1:6" x14ac:dyDescent="0.25">
      <c r="A81" s="3"/>
      <c r="B81" s="229"/>
      <c r="C81" s="229"/>
      <c r="D81" s="4"/>
      <c r="E81" s="228"/>
      <c r="F81" s="228"/>
    </row>
    <row r="82" spans="1:6" x14ac:dyDescent="0.25">
      <c r="A82" s="3"/>
      <c r="B82" s="229"/>
      <c r="C82" s="229"/>
      <c r="D82" s="224" t="s">
        <v>61</v>
      </c>
      <c r="E82" s="228">
        <f>E60+E80</f>
        <v>193211303.24000001</v>
      </c>
      <c r="F82" s="228">
        <f>F60+F80</f>
        <v>187863340.63999999</v>
      </c>
    </row>
    <row r="83" spans="1:6" x14ac:dyDescent="0.25">
      <c r="A83" s="3"/>
      <c r="B83" s="229"/>
      <c r="C83" s="229"/>
      <c r="D83" s="4"/>
      <c r="E83" s="229"/>
      <c r="F83" s="229"/>
    </row>
    <row r="84" spans="1:6" x14ac:dyDescent="0.25">
      <c r="A84" s="3"/>
      <c r="B84" s="229"/>
      <c r="C84" s="229"/>
      <c r="D84" s="4"/>
      <c r="E84" s="229"/>
      <c r="F84" s="229"/>
    </row>
    <row r="85" spans="1:6" x14ac:dyDescent="0.25">
      <c r="A85" s="3"/>
      <c r="B85" s="229"/>
      <c r="C85" s="229"/>
      <c r="D85" s="4"/>
      <c r="E85" s="229"/>
      <c r="F85" s="229"/>
    </row>
    <row r="86" spans="1:6" ht="12.6" thickBot="1" x14ac:dyDescent="0.3">
      <c r="A86" s="6"/>
      <c r="B86" s="231"/>
      <c r="C86" s="232"/>
      <c r="D86" s="7"/>
      <c r="E86" s="232"/>
      <c r="F86" s="232"/>
    </row>
    <row r="91" spans="1:6" x14ac:dyDescent="0.25">
      <c r="A91" s="257" t="s">
        <v>487</v>
      </c>
      <c r="B91" s="257"/>
      <c r="C91" s="233"/>
      <c r="D91" s="258" t="s">
        <v>524</v>
      </c>
      <c r="E91" s="258"/>
    </row>
    <row r="92" spans="1:6" x14ac:dyDescent="0.25">
      <c r="A92" s="257" t="s">
        <v>488</v>
      </c>
      <c r="B92" s="257"/>
      <c r="C92" s="233"/>
      <c r="D92" s="258" t="s">
        <v>489</v>
      </c>
      <c r="E92" s="258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A7" sqref="A7:H7"/>
    </sheetView>
  </sheetViews>
  <sheetFormatPr baseColWidth="10" defaultRowHeight="14.4" x14ac:dyDescent="0.3"/>
  <cols>
    <col min="1" max="1" width="52.109375" style="22" bestFit="1" customWidth="1"/>
    <col min="2" max="2" width="12" style="22" bestFit="1" customWidth="1"/>
    <col min="3" max="3" width="9.44140625" style="22" customWidth="1"/>
    <col min="4" max="4" width="9.88671875" style="22" customWidth="1"/>
    <col min="5" max="5" width="9.5546875" style="22" customWidth="1"/>
    <col min="6" max="6" width="9" style="22" customWidth="1"/>
    <col min="7" max="8" width="11.44140625" style="22"/>
  </cols>
  <sheetData>
    <row r="1" spans="1:8" x14ac:dyDescent="0.3">
      <c r="A1" s="420" t="s">
        <v>397</v>
      </c>
      <c r="B1" s="420"/>
      <c r="C1" s="420"/>
      <c r="D1" s="420"/>
      <c r="E1" s="420"/>
      <c r="F1" s="420"/>
      <c r="G1" s="420"/>
      <c r="H1" s="420"/>
    </row>
    <row r="2" spans="1:8" x14ac:dyDescent="0.3">
      <c r="A2" s="420" t="s">
        <v>398</v>
      </c>
      <c r="B2" s="420"/>
      <c r="C2" s="420"/>
      <c r="D2" s="420"/>
      <c r="E2" s="420"/>
      <c r="F2" s="420"/>
      <c r="G2" s="420"/>
      <c r="H2" s="420"/>
    </row>
    <row r="3" spans="1:8" x14ac:dyDescent="0.3">
      <c r="A3" s="421" t="s">
        <v>492</v>
      </c>
      <c r="B3" s="421"/>
      <c r="C3" s="421"/>
      <c r="D3" s="421"/>
      <c r="E3" s="421"/>
      <c r="F3" s="421"/>
      <c r="G3" s="421"/>
      <c r="H3" s="421"/>
    </row>
    <row r="4" spans="1:8" x14ac:dyDescent="0.3">
      <c r="A4" s="414" t="str">
        <f>'FORMATO 6d) EAEPED'!A3:G3</f>
        <v>UNIVERSIDAD TECNOLOGICA DE TLAXCALA</v>
      </c>
      <c r="B4" s="288"/>
      <c r="C4" s="288"/>
      <c r="D4" s="288"/>
      <c r="E4" s="288"/>
      <c r="F4" s="288"/>
      <c r="G4" s="288"/>
      <c r="H4" s="415"/>
    </row>
    <row r="5" spans="1:8" x14ac:dyDescent="0.3">
      <c r="A5" s="414" t="s">
        <v>399</v>
      </c>
      <c r="B5" s="288"/>
      <c r="C5" s="288"/>
      <c r="D5" s="288"/>
      <c r="E5" s="288"/>
      <c r="F5" s="288"/>
      <c r="G5" s="288"/>
      <c r="H5" s="415"/>
    </row>
    <row r="6" spans="1:8" x14ac:dyDescent="0.3">
      <c r="A6" s="330" t="s">
        <v>0</v>
      </c>
      <c r="B6" s="331"/>
      <c r="C6" s="331"/>
      <c r="D6" s="331"/>
      <c r="E6" s="331"/>
      <c r="F6" s="331"/>
      <c r="G6" s="331"/>
      <c r="H6" s="291"/>
    </row>
    <row r="7" spans="1:8" x14ac:dyDescent="0.3">
      <c r="A7" s="334" t="s">
        <v>400</v>
      </c>
      <c r="B7" s="335"/>
      <c r="C7" s="335"/>
      <c r="D7" s="335"/>
      <c r="E7" s="335"/>
      <c r="F7" s="335"/>
      <c r="G7" s="335"/>
      <c r="H7" s="336"/>
    </row>
    <row r="8" spans="1:8" x14ac:dyDescent="0.3">
      <c r="A8" s="300" t="s">
        <v>401</v>
      </c>
      <c r="B8" s="20" t="s">
        <v>402</v>
      </c>
      <c r="C8" s="300" t="s">
        <v>406</v>
      </c>
      <c r="D8" s="300" t="s">
        <v>407</v>
      </c>
      <c r="E8" s="300" t="s">
        <v>408</v>
      </c>
      <c r="F8" s="300" t="s">
        <v>409</v>
      </c>
      <c r="G8" s="330" t="s">
        <v>410</v>
      </c>
      <c r="H8" s="291"/>
    </row>
    <row r="9" spans="1:8" x14ac:dyDescent="0.3">
      <c r="A9" s="301"/>
      <c r="B9" s="30" t="s">
        <v>403</v>
      </c>
      <c r="C9" s="301"/>
      <c r="D9" s="301"/>
      <c r="E9" s="301"/>
      <c r="F9" s="301"/>
      <c r="G9" s="332"/>
      <c r="H9" s="293"/>
    </row>
    <row r="10" spans="1:8" x14ac:dyDescent="0.3">
      <c r="A10" s="301"/>
      <c r="B10" s="30" t="s">
        <v>404</v>
      </c>
      <c r="C10" s="301"/>
      <c r="D10" s="301"/>
      <c r="E10" s="301"/>
      <c r="F10" s="301"/>
      <c r="G10" s="332"/>
      <c r="H10" s="293"/>
    </row>
    <row r="11" spans="1:8" x14ac:dyDescent="0.3">
      <c r="A11" s="302"/>
      <c r="B11" s="21" t="s">
        <v>405</v>
      </c>
      <c r="C11" s="302"/>
      <c r="D11" s="302"/>
      <c r="E11" s="302"/>
      <c r="F11" s="302"/>
      <c r="G11" s="334"/>
      <c r="H11" s="336"/>
    </row>
    <row r="12" spans="1:8" x14ac:dyDescent="0.3">
      <c r="A12" s="9"/>
      <c r="B12" s="17"/>
      <c r="C12" s="17"/>
      <c r="D12" s="17"/>
      <c r="E12" s="17"/>
      <c r="F12" s="17"/>
      <c r="G12" s="429"/>
      <c r="H12" s="430"/>
    </row>
    <row r="13" spans="1:8" x14ac:dyDescent="0.3">
      <c r="A13" s="31" t="s">
        <v>493</v>
      </c>
      <c r="B13" s="427"/>
      <c r="C13" s="427"/>
      <c r="D13" s="427"/>
      <c r="E13" s="427"/>
      <c r="F13" s="427"/>
      <c r="G13" s="422"/>
      <c r="H13" s="423"/>
    </row>
    <row r="14" spans="1:8" x14ac:dyDescent="0.3">
      <c r="A14" s="32" t="s">
        <v>411</v>
      </c>
      <c r="B14" s="428"/>
      <c r="C14" s="428"/>
      <c r="D14" s="428"/>
      <c r="E14" s="428"/>
      <c r="F14" s="428"/>
      <c r="G14" s="422"/>
      <c r="H14" s="423"/>
    </row>
    <row r="15" spans="1:8" x14ac:dyDescent="0.3">
      <c r="A15" s="33" t="s">
        <v>494</v>
      </c>
      <c r="B15" s="13"/>
      <c r="C15" s="13"/>
      <c r="D15" s="13"/>
      <c r="E15" s="13"/>
      <c r="F15" s="13"/>
      <c r="G15" s="422"/>
      <c r="H15" s="423"/>
    </row>
    <row r="16" spans="1:8" x14ac:dyDescent="0.3">
      <c r="A16" s="33" t="s">
        <v>495</v>
      </c>
      <c r="B16" s="13"/>
      <c r="C16" s="13"/>
      <c r="D16" s="13"/>
      <c r="E16" s="13"/>
      <c r="F16" s="13"/>
      <c r="G16" s="422"/>
      <c r="H16" s="423"/>
    </row>
    <row r="17" spans="1:8" x14ac:dyDescent="0.3">
      <c r="A17" s="33" t="s">
        <v>496</v>
      </c>
      <c r="B17" s="13"/>
      <c r="C17" s="13"/>
      <c r="D17" s="13"/>
      <c r="E17" s="13"/>
      <c r="F17" s="13"/>
      <c r="G17" s="422"/>
      <c r="H17" s="423"/>
    </row>
    <row r="18" spans="1:8" x14ac:dyDescent="0.3">
      <c r="A18" s="33" t="s">
        <v>497</v>
      </c>
      <c r="B18" s="82"/>
      <c r="C18" s="13"/>
      <c r="D18" s="13"/>
      <c r="E18" s="13"/>
      <c r="F18" s="13"/>
      <c r="G18" s="422"/>
      <c r="H18" s="423"/>
    </row>
    <row r="19" spans="1:8" x14ac:dyDescent="0.3">
      <c r="A19" s="33" t="s">
        <v>498</v>
      </c>
      <c r="B19" s="82"/>
      <c r="C19" s="13"/>
      <c r="D19" s="13"/>
      <c r="E19" s="13"/>
      <c r="F19" s="13"/>
      <c r="G19" s="422"/>
      <c r="H19" s="423"/>
    </row>
    <row r="20" spans="1:8" x14ac:dyDescent="0.3">
      <c r="A20" s="33" t="s">
        <v>499</v>
      </c>
      <c r="B20" s="82"/>
      <c r="C20" s="13"/>
      <c r="D20" s="13"/>
      <c r="E20" s="13"/>
      <c r="F20" s="13"/>
      <c r="G20" s="422"/>
      <c r="H20" s="423"/>
    </row>
    <row r="21" spans="1:8" x14ac:dyDescent="0.3">
      <c r="A21" s="33" t="s">
        <v>500</v>
      </c>
      <c r="B21" s="82"/>
      <c r="C21" s="13"/>
      <c r="D21" s="13"/>
      <c r="E21" s="13"/>
      <c r="F21" s="13"/>
      <c r="G21" s="422"/>
      <c r="H21" s="423"/>
    </row>
    <row r="22" spans="1:8" x14ac:dyDescent="0.3">
      <c r="A22" s="33" t="s">
        <v>501</v>
      </c>
      <c r="B22" s="82"/>
      <c r="C22" s="13"/>
      <c r="D22" s="13"/>
      <c r="E22" s="13"/>
      <c r="F22" s="13"/>
      <c r="G22" s="422"/>
      <c r="H22" s="423"/>
    </row>
    <row r="23" spans="1:8" x14ac:dyDescent="0.3">
      <c r="A23" s="33" t="s">
        <v>502</v>
      </c>
      <c r="B23" s="13"/>
      <c r="C23" s="13"/>
      <c r="D23" s="13"/>
      <c r="E23" s="13"/>
      <c r="F23" s="13"/>
      <c r="G23" s="422"/>
      <c r="H23" s="423"/>
    </row>
    <row r="24" spans="1:8" x14ac:dyDescent="0.3">
      <c r="A24" s="33" t="s">
        <v>503</v>
      </c>
      <c r="B24" s="13"/>
      <c r="C24" s="13"/>
      <c r="D24" s="13"/>
      <c r="E24" s="13"/>
      <c r="F24" s="13"/>
      <c r="G24" s="422"/>
      <c r="H24" s="423"/>
    </row>
    <row r="25" spans="1:8" x14ac:dyDescent="0.3">
      <c r="A25" s="33" t="s">
        <v>504</v>
      </c>
      <c r="B25" s="13"/>
      <c r="C25" s="13"/>
      <c r="D25" s="13"/>
      <c r="E25" s="13"/>
      <c r="F25" s="13"/>
      <c r="G25" s="422"/>
      <c r="H25" s="423"/>
    </row>
    <row r="26" spans="1:8" x14ac:dyDescent="0.3">
      <c r="A26" s="33" t="s">
        <v>505</v>
      </c>
      <c r="B26" s="13"/>
      <c r="C26" s="13"/>
      <c r="D26" s="13"/>
      <c r="E26" s="13"/>
      <c r="F26" s="13"/>
      <c r="G26" s="422"/>
      <c r="H26" s="423"/>
    </row>
    <row r="27" spans="1:8" x14ac:dyDescent="0.3">
      <c r="A27" s="16"/>
      <c r="B27" s="13"/>
      <c r="C27" s="13"/>
      <c r="D27" s="13"/>
      <c r="E27" s="13"/>
      <c r="F27" s="13"/>
      <c r="G27" s="422"/>
      <c r="H27" s="423"/>
    </row>
    <row r="28" spans="1:8" x14ac:dyDescent="0.3">
      <c r="A28" s="31" t="s">
        <v>506</v>
      </c>
      <c r="B28" s="84"/>
      <c r="C28" s="84"/>
      <c r="D28" s="84"/>
      <c r="E28" s="84"/>
      <c r="F28" s="84"/>
      <c r="G28" s="422"/>
      <c r="H28" s="423"/>
    </row>
    <row r="29" spans="1:8" x14ac:dyDescent="0.3">
      <c r="A29" s="33" t="s">
        <v>507</v>
      </c>
      <c r="B29" s="13"/>
      <c r="C29" s="13"/>
      <c r="D29" s="13"/>
      <c r="E29" s="13"/>
      <c r="F29" s="13"/>
      <c r="G29" s="422"/>
      <c r="H29" s="423"/>
    </row>
    <row r="30" spans="1:8" x14ac:dyDescent="0.3">
      <c r="A30" s="33" t="s">
        <v>508</v>
      </c>
      <c r="B30" s="13"/>
      <c r="C30" s="13"/>
      <c r="D30" s="13"/>
      <c r="E30" s="13"/>
      <c r="F30" s="13"/>
      <c r="G30" s="422"/>
      <c r="H30" s="423"/>
    </row>
    <row r="31" spans="1:8" x14ac:dyDescent="0.3">
      <c r="A31" s="33" t="s">
        <v>509</v>
      </c>
      <c r="B31" s="13"/>
      <c r="C31" s="13"/>
      <c r="D31" s="13"/>
      <c r="E31" s="13"/>
      <c r="F31" s="13"/>
      <c r="G31" s="422"/>
      <c r="H31" s="423"/>
    </row>
    <row r="32" spans="1:8" x14ac:dyDescent="0.3">
      <c r="A32" s="33" t="s">
        <v>510</v>
      </c>
      <c r="B32" s="426"/>
      <c r="C32" s="419"/>
      <c r="D32" s="419"/>
      <c r="E32" s="419"/>
      <c r="F32" s="419"/>
      <c r="G32" s="422"/>
      <c r="H32" s="423"/>
    </row>
    <row r="33" spans="1:8" x14ac:dyDescent="0.3">
      <c r="A33" s="34" t="s">
        <v>412</v>
      </c>
      <c r="B33" s="426"/>
      <c r="C33" s="419"/>
      <c r="D33" s="419"/>
      <c r="E33" s="419"/>
      <c r="F33" s="419"/>
      <c r="G33" s="422"/>
      <c r="H33" s="423"/>
    </row>
    <row r="34" spans="1:8" x14ac:dyDescent="0.3">
      <c r="A34" s="33" t="s">
        <v>511</v>
      </c>
      <c r="B34" s="13"/>
      <c r="C34" s="13"/>
      <c r="D34" s="13"/>
      <c r="E34" s="13"/>
      <c r="F34" s="13"/>
      <c r="G34" s="422"/>
      <c r="H34" s="423"/>
    </row>
    <row r="35" spans="1:8" x14ac:dyDescent="0.3">
      <c r="A35" s="16"/>
      <c r="B35" s="13"/>
      <c r="C35" s="13"/>
      <c r="D35" s="13"/>
      <c r="E35" s="13"/>
      <c r="F35" s="13"/>
      <c r="G35" s="422"/>
      <c r="H35" s="423"/>
    </row>
    <row r="36" spans="1:8" x14ac:dyDescent="0.3">
      <c r="A36" s="31" t="s">
        <v>512</v>
      </c>
      <c r="B36" s="13"/>
      <c r="C36" s="13"/>
      <c r="D36" s="13"/>
      <c r="E36" s="13"/>
      <c r="F36" s="13"/>
      <c r="G36" s="422"/>
      <c r="H36" s="423"/>
    </row>
    <row r="37" spans="1:8" x14ac:dyDescent="0.3">
      <c r="A37" s="33" t="s">
        <v>513</v>
      </c>
      <c r="B37" s="13"/>
      <c r="C37" s="13"/>
      <c r="D37" s="13"/>
      <c r="E37" s="13"/>
      <c r="F37" s="13"/>
      <c r="G37" s="422"/>
      <c r="H37" s="423"/>
    </row>
    <row r="38" spans="1:8" x14ac:dyDescent="0.3">
      <c r="A38" s="16"/>
      <c r="B38" s="10"/>
      <c r="C38" s="10"/>
      <c r="D38" s="10"/>
      <c r="E38" s="10"/>
      <c r="F38" s="10"/>
      <c r="G38" s="424"/>
      <c r="H38" s="425"/>
    </row>
    <row r="39" spans="1:8" x14ac:dyDescent="0.3">
      <c r="A39" s="31" t="s">
        <v>514</v>
      </c>
      <c r="B39" s="83"/>
      <c r="C39" s="83"/>
      <c r="D39" s="83"/>
      <c r="E39" s="83"/>
      <c r="F39" s="83"/>
      <c r="G39" s="422"/>
      <c r="H39" s="423"/>
    </row>
    <row r="40" spans="1:8" x14ac:dyDescent="0.3">
      <c r="A40" s="16"/>
      <c r="B40" s="10"/>
      <c r="C40" s="10"/>
      <c r="D40" s="10"/>
      <c r="E40" s="10"/>
      <c r="F40" s="10"/>
      <c r="G40" s="424"/>
      <c r="H40" s="425"/>
    </row>
    <row r="41" spans="1:8" x14ac:dyDescent="0.3">
      <c r="A41" s="35" t="s">
        <v>235</v>
      </c>
      <c r="B41" s="13"/>
      <c r="C41" s="13"/>
      <c r="D41" s="13"/>
      <c r="E41" s="13"/>
      <c r="F41" s="13"/>
      <c r="G41" s="422"/>
      <c r="H41" s="423"/>
    </row>
    <row r="42" spans="1:8" x14ac:dyDescent="0.3">
      <c r="A42" s="36" t="s">
        <v>413</v>
      </c>
      <c r="B42" s="419"/>
      <c r="C42" s="419"/>
      <c r="D42" s="419"/>
      <c r="E42" s="419"/>
      <c r="F42" s="419"/>
      <c r="G42" s="422"/>
      <c r="H42" s="423"/>
    </row>
    <row r="43" spans="1:8" x14ac:dyDescent="0.3">
      <c r="A43" s="36" t="s">
        <v>414</v>
      </c>
      <c r="B43" s="419"/>
      <c r="C43" s="419"/>
      <c r="D43" s="419"/>
      <c r="E43" s="419"/>
      <c r="F43" s="419"/>
      <c r="G43" s="422"/>
      <c r="H43" s="423"/>
    </row>
    <row r="44" spans="1:8" x14ac:dyDescent="0.3">
      <c r="A44" s="36" t="s">
        <v>415</v>
      </c>
      <c r="B44" s="419"/>
      <c r="C44" s="419"/>
      <c r="D44" s="419"/>
      <c r="E44" s="419"/>
      <c r="F44" s="419"/>
      <c r="G44" s="422"/>
      <c r="H44" s="423"/>
    </row>
    <row r="45" spans="1:8" x14ac:dyDescent="0.3">
      <c r="A45" s="36" t="s">
        <v>416</v>
      </c>
      <c r="B45" s="419"/>
      <c r="C45" s="419"/>
      <c r="D45" s="419"/>
      <c r="E45" s="419"/>
      <c r="F45" s="419"/>
      <c r="G45" s="422"/>
      <c r="H45" s="423"/>
    </row>
    <row r="46" spans="1:8" x14ac:dyDescent="0.3">
      <c r="A46" s="35" t="s">
        <v>417</v>
      </c>
      <c r="B46" s="13"/>
      <c r="C46" s="13"/>
      <c r="D46" s="13"/>
      <c r="E46" s="13"/>
      <c r="F46" s="13"/>
      <c r="G46" s="419"/>
      <c r="H46" s="419"/>
    </row>
    <row r="47" spans="1:8" x14ac:dyDescent="0.3">
      <c r="A47" s="18"/>
      <c r="B47" s="14"/>
      <c r="C47" s="14"/>
      <c r="D47" s="14"/>
      <c r="E47" s="19"/>
      <c r="F47" s="37"/>
      <c r="G47" s="38"/>
      <c r="H47" s="39"/>
    </row>
    <row r="52" spans="1:6" x14ac:dyDescent="0.3">
      <c r="A52" s="25" t="s">
        <v>490</v>
      </c>
      <c r="B52" s="29"/>
      <c r="C52" s="29"/>
      <c r="D52" s="257" t="s">
        <v>524</v>
      </c>
      <c r="E52" s="257"/>
      <c r="F52" s="257"/>
    </row>
    <row r="53" spans="1:6" x14ac:dyDescent="0.3">
      <c r="A53" s="25" t="s">
        <v>488</v>
      </c>
      <c r="B53" s="25"/>
      <c r="C53" s="29"/>
      <c r="D53" s="257" t="s">
        <v>489</v>
      </c>
      <c r="E53" s="257"/>
      <c r="F53" s="257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A13" sqref="A13"/>
    </sheetView>
  </sheetViews>
  <sheetFormatPr baseColWidth="10" defaultColWidth="11.44140625" defaultRowHeight="13.8" x14ac:dyDescent="0.25"/>
  <cols>
    <col min="1" max="1" width="45.33203125" style="155" bestFit="1" customWidth="1"/>
    <col min="2" max="2" width="12.44140625" style="155" bestFit="1" customWidth="1"/>
    <col min="3" max="3" width="7.44140625" style="155" bestFit="1" customWidth="1"/>
    <col min="4" max="4" width="9.5546875" style="155" customWidth="1"/>
    <col min="5" max="5" width="9" style="155" customWidth="1"/>
    <col min="6" max="6" width="8.5546875" style="155" customWidth="1"/>
    <col min="7" max="8" width="11.44140625" style="155"/>
    <col min="9" max="16384" width="11.44140625" style="175"/>
  </cols>
  <sheetData>
    <row r="1" spans="1:8" x14ac:dyDescent="0.25">
      <c r="A1" s="421" t="s">
        <v>663</v>
      </c>
      <c r="B1" s="421"/>
      <c r="C1" s="421"/>
      <c r="D1" s="421"/>
      <c r="E1" s="421"/>
      <c r="F1" s="421"/>
      <c r="G1" s="421"/>
      <c r="H1" s="421"/>
    </row>
    <row r="2" spans="1:8" x14ac:dyDescent="0.25">
      <c r="A2" s="433"/>
      <c r="B2" s="434"/>
      <c r="C2" s="434"/>
      <c r="D2" s="434"/>
      <c r="E2" s="434"/>
      <c r="F2" s="434"/>
      <c r="G2" s="434"/>
      <c r="H2" s="435"/>
    </row>
    <row r="3" spans="1:8" x14ac:dyDescent="0.25">
      <c r="A3" s="334" t="str">
        <f>'FORMATO 7 PRIyE'!A4</f>
        <v>UNIVERSIDAD TECNOLOGICA DE TLAXCALA</v>
      </c>
      <c r="B3" s="335"/>
      <c r="C3" s="335"/>
      <c r="D3" s="335"/>
      <c r="E3" s="335"/>
      <c r="F3" s="335"/>
      <c r="G3" s="335"/>
      <c r="H3" s="336"/>
    </row>
    <row r="4" spans="1:8" x14ac:dyDescent="0.25">
      <c r="A4" s="414" t="s">
        <v>418</v>
      </c>
      <c r="B4" s="288"/>
      <c r="C4" s="288"/>
      <c r="D4" s="288"/>
      <c r="E4" s="288"/>
      <c r="F4" s="288"/>
      <c r="G4" s="288"/>
      <c r="H4" s="415"/>
    </row>
    <row r="5" spans="1:8" x14ac:dyDescent="0.25">
      <c r="A5" s="330" t="s">
        <v>0</v>
      </c>
      <c r="B5" s="331"/>
      <c r="C5" s="331"/>
      <c r="D5" s="331"/>
      <c r="E5" s="331"/>
      <c r="F5" s="331"/>
      <c r="G5" s="331"/>
      <c r="H5" s="291"/>
    </row>
    <row r="6" spans="1:8" x14ac:dyDescent="0.25">
      <c r="A6" s="334" t="s">
        <v>400</v>
      </c>
      <c r="B6" s="335"/>
      <c r="C6" s="335"/>
      <c r="D6" s="335"/>
      <c r="E6" s="335"/>
      <c r="F6" s="335"/>
      <c r="G6" s="335"/>
      <c r="H6" s="336"/>
    </row>
    <row r="7" spans="1:8" x14ac:dyDescent="0.25">
      <c r="A7" s="300" t="s">
        <v>401</v>
      </c>
      <c r="B7" s="88" t="s">
        <v>419</v>
      </c>
      <c r="C7" s="300" t="s">
        <v>406</v>
      </c>
      <c r="D7" s="300" t="s">
        <v>407</v>
      </c>
      <c r="E7" s="300" t="s">
        <v>408</v>
      </c>
      <c r="F7" s="300" t="s">
        <v>409</v>
      </c>
      <c r="G7" s="330" t="s">
        <v>410</v>
      </c>
      <c r="H7" s="291"/>
    </row>
    <row r="8" spans="1:8" x14ac:dyDescent="0.25">
      <c r="A8" s="301"/>
      <c r="B8" s="100" t="s">
        <v>420</v>
      </c>
      <c r="C8" s="301"/>
      <c r="D8" s="301"/>
      <c r="E8" s="301"/>
      <c r="F8" s="301"/>
      <c r="G8" s="332"/>
      <c r="H8" s="293"/>
    </row>
    <row r="9" spans="1:8" x14ac:dyDescent="0.25">
      <c r="A9" s="302"/>
      <c r="B9" s="89" t="s">
        <v>421</v>
      </c>
      <c r="C9" s="302"/>
      <c r="D9" s="302"/>
      <c r="E9" s="302"/>
      <c r="F9" s="302"/>
      <c r="G9" s="334"/>
      <c r="H9" s="336"/>
    </row>
    <row r="10" spans="1:8" x14ac:dyDescent="0.25">
      <c r="A10" s="208" t="s">
        <v>664</v>
      </c>
      <c r="B10" s="113"/>
      <c r="C10" s="113"/>
      <c r="D10" s="113"/>
      <c r="E10" s="113"/>
      <c r="F10" s="113"/>
      <c r="G10" s="432"/>
      <c r="H10" s="297"/>
    </row>
    <row r="11" spans="1:8" x14ac:dyDescent="0.25">
      <c r="A11" s="34" t="s">
        <v>515</v>
      </c>
      <c r="B11" s="113"/>
      <c r="C11" s="113"/>
      <c r="D11" s="113"/>
      <c r="E11" s="113"/>
      <c r="F11" s="113"/>
      <c r="G11" s="416"/>
      <c r="H11" s="279"/>
    </row>
    <row r="12" spans="1:8" x14ac:dyDescent="0.25">
      <c r="A12" s="34" t="s">
        <v>516</v>
      </c>
      <c r="B12" s="113"/>
      <c r="C12" s="113"/>
      <c r="D12" s="113"/>
      <c r="E12" s="113"/>
      <c r="F12" s="113"/>
      <c r="G12" s="416"/>
      <c r="H12" s="279"/>
    </row>
    <row r="13" spans="1:8" x14ac:dyDescent="0.25">
      <c r="A13" s="34" t="s">
        <v>517</v>
      </c>
      <c r="B13" s="113"/>
      <c r="C13" s="113"/>
      <c r="D13" s="113"/>
      <c r="E13" s="113"/>
      <c r="F13" s="113"/>
      <c r="G13" s="416"/>
      <c r="H13" s="279"/>
    </row>
    <row r="14" spans="1:8" x14ac:dyDescent="0.25">
      <c r="A14" s="34" t="s">
        <v>518</v>
      </c>
      <c r="B14" s="431"/>
      <c r="C14" s="431"/>
      <c r="D14" s="431"/>
      <c r="E14" s="431"/>
      <c r="F14" s="431"/>
      <c r="G14" s="416"/>
      <c r="H14" s="279"/>
    </row>
    <row r="15" spans="1:8" x14ac:dyDescent="0.25">
      <c r="A15" s="34" t="s">
        <v>422</v>
      </c>
      <c r="B15" s="431"/>
      <c r="C15" s="431"/>
      <c r="D15" s="431"/>
      <c r="E15" s="431"/>
      <c r="F15" s="431"/>
      <c r="G15" s="416"/>
      <c r="H15" s="279"/>
    </row>
    <row r="16" spans="1:8" x14ac:dyDescent="0.25">
      <c r="A16" s="34" t="s">
        <v>519</v>
      </c>
      <c r="B16" s="113"/>
      <c r="C16" s="113"/>
      <c r="D16" s="113"/>
      <c r="E16" s="113"/>
      <c r="F16" s="113"/>
      <c r="G16" s="416"/>
      <c r="H16" s="279"/>
    </row>
    <row r="17" spans="1:8" x14ac:dyDescent="0.25">
      <c r="A17" s="34" t="s">
        <v>520</v>
      </c>
      <c r="B17" s="113"/>
      <c r="C17" s="113"/>
      <c r="D17" s="113"/>
      <c r="E17" s="113"/>
      <c r="F17" s="113"/>
      <c r="G17" s="416"/>
      <c r="H17" s="279"/>
    </row>
    <row r="18" spans="1:8" x14ac:dyDescent="0.25">
      <c r="A18" s="34" t="s">
        <v>521</v>
      </c>
      <c r="B18" s="113"/>
      <c r="C18" s="113"/>
      <c r="D18" s="113"/>
      <c r="E18" s="113"/>
      <c r="F18" s="113"/>
      <c r="G18" s="416"/>
      <c r="H18" s="279"/>
    </row>
    <row r="19" spans="1:8" x14ac:dyDescent="0.25">
      <c r="A19" s="34" t="s">
        <v>522</v>
      </c>
      <c r="B19" s="113"/>
      <c r="C19" s="113"/>
      <c r="D19" s="113"/>
      <c r="E19" s="113"/>
      <c r="F19" s="113"/>
      <c r="G19" s="416"/>
      <c r="H19" s="279"/>
    </row>
    <row r="20" spans="1:8" x14ac:dyDescent="0.25">
      <c r="A20" s="34" t="s">
        <v>523</v>
      </c>
      <c r="B20" s="111"/>
      <c r="C20" s="113"/>
      <c r="D20" s="113"/>
      <c r="E20" s="113"/>
      <c r="F20" s="113"/>
      <c r="G20" s="416"/>
      <c r="H20" s="279"/>
    </row>
    <row r="21" spans="1:8" x14ac:dyDescent="0.25">
      <c r="A21" s="36"/>
      <c r="B21" s="113"/>
      <c r="C21" s="113"/>
      <c r="D21" s="113"/>
      <c r="E21" s="113"/>
      <c r="F21" s="113"/>
      <c r="G21" s="416"/>
      <c r="H21" s="279"/>
    </row>
    <row r="22" spans="1:8" x14ac:dyDescent="0.25">
      <c r="A22" s="208" t="s">
        <v>665</v>
      </c>
      <c r="B22" s="113"/>
      <c r="C22" s="113"/>
      <c r="D22" s="113"/>
      <c r="E22" s="113"/>
      <c r="F22" s="113"/>
      <c r="G22" s="416"/>
      <c r="H22" s="279"/>
    </row>
    <row r="23" spans="1:8" x14ac:dyDescent="0.25">
      <c r="A23" s="34" t="s">
        <v>515</v>
      </c>
      <c r="B23" s="113"/>
      <c r="C23" s="113"/>
      <c r="D23" s="113"/>
      <c r="E23" s="113"/>
      <c r="F23" s="113"/>
      <c r="G23" s="416"/>
      <c r="H23" s="279"/>
    </row>
    <row r="24" spans="1:8" x14ac:dyDescent="0.25">
      <c r="A24" s="34" t="s">
        <v>516</v>
      </c>
      <c r="B24" s="113"/>
      <c r="C24" s="113"/>
      <c r="D24" s="113"/>
      <c r="E24" s="113"/>
      <c r="F24" s="113"/>
      <c r="G24" s="416"/>
      <c r="H24" s="279"/>
    </row>
    <row r="25" spans="1:8" x14ac:dyDescent="0.25">
      <c r="A25" s="34" t="s">
        <v>517</v>
      </c>
      <c r="B25" s="113"/>
      <c r="C25" s="113"/>
      <c r="D25" s="113"/>
      <c r="E25" s="113"/>
      <c r="F25" s="113"/>
      <c r="G25" s="416"/>
      <c r="H25" s="279"/>
    </row>
    <row r="26" spans="1:8" x14ac:dyDescent="0.25">
      <c r="A26" s="34" t="s">
        <v>518</v>
      </c>
      <c r="B26" s="431"/>
      <c r="C26" s="431"/>
      <c r="D26" s="431"/>
      <c r="E26" s="431"/>
      <c r="F26" s="431"/>
      <c r="G26" s="416"/>
      <c r="H26" s="279"/>
    </row>
    <row r="27" spans="1:8" x14ac:dyDescent="0.25">
      <c r="A27" s="34" t="s">
        <v>422</v>
      </c>
      <c r="B27" s="431"/>
      <c r="C27" s="431"/>
      <c r="D27" s="431"/>
      <c r="E27" s="431"/>
      <c r="F27" s="431"/>
      <c r="G27" s="416"/>
      <c r="H27" s="279"/>
    </row>
    <row r="28" spans="1:8" x14ac:dyDescent="0.25">
      <c r="A28" s="34" t="s">
        <v>519</v>
      </c>
      <c r="B28" s="113"/>
      <c r="C28" s="113"/>
      <c r="D28" s="113"/>
      <c r="E28" s="113"/>
      <c r="F28" s="113"/>
      <c r="G28" s="416"/>
      <c r="H28" s="279"/>
    </row>
    <row r="29" spans="1:8" x14ac:dyDescent="0.25">
      <c r="A29" s="34" t="s">
        <v>520</v>
      </c>
      <c r="B29" s="113"/>
      <c r="C29" s="113"/>
      <c r="D29" s="113"/>
      <c r="E29" s="113"/>
      <c r="F29" s="113"/>
      <c r="G29" s="416"/>
      <c r="H29" s="279"/>
    </row>
    <row r="30" spans="1:8" x14ac:dyDescent="0.25">
      <c r="A30" s="34" t="s">
        <v>521</v>
      </c>
      <c r="B30" s="113"/>
      <c r="C30" s="113"/>
      <c r="D30" s="113"/>
      <c r="E30" s="113"/>
      <c r="F30" s="113"/>
      <c r="G30" s="416"/>
      <c r="H30" s="279"/>
    </row>
    <row r="31" spans="1:8" x14ac:dyDescent="0.25">
      <c r="A31" s="34" t="s">
        <v>522</v>
      </c>
      <c r="B31" s="113"/>
      <c r="C31" s="113"/>
      <c r="D31" s="113"/>
      <c r="E31" s="113"/>
      <c r="F31" s="113"/>
      <c r="G31" s="416"/>
      <c r="H31" s="279"/>
    </row>
    <row r="32" spans="1:8" x14ac:dyDescent="0.25">
      <c r="A32" s="34" t="s">
        <v>523</v>
      </c>
      <c r="B32" s="111"/>
      <c r="C32" s="113"/>
      <c r="D32" s="113"/>
      <c r="E32" s="113"/>
      <c r="F32" s="113"/>
      <c r="G32" s="416"/>
      <c r="H32" s="279"/>
    </row>
    <row r="33" spans="1:8" x14ac:dyDescent="0.25">
      <c r="A33" s="36"/>
      <c r="B33" s="111"/>
      <c r="C33" s="113"/>
      <c r="D33" s="113"/>
      <c r="E33" s="113"/>
      <c r="F33" s="113"/>
      <c r="G33" s="416"/>
      <c r="H33" s="279"/>
    </row>
    <row r="34" spans="1:8" x14ac:dyDescent="0.25">
      <c r="A34" s="208" t="s">
        <v>666</v>
      </c>
      <c r="B34" s="111"/>
      <c r="C34" s="113"/>
      <c r="D34" s="113"/>
      <c r="E34" s="113"/>
      <c r="F34" s="113"/>
      <c r="G34" s="416"/>
      <c r="H34" s="279"/>
    </row>
    <row r="35" spans="1:8" x14ac:dyDescent="0.25">
      <c r="A35" s="114"/>
      <c r="B35" s="114"/>
      <c r="C35" s="114"/>
      <c r="D35" s="114"/>
      <c r="E35" s="114"/>
      <c r="F35" s="114"/>
      <c r="G35" s="209"/>
      <c r="H35" s="210"/>
    </row>
    <row r="39" spans="1:8" x14ac:dyDescent="0.25">
      <c r="A39" s="196" t="s">
        <v>490</v>
      </c>
      <c r="B39" s="171"/>
      <c r="C39" s="171"/>
      <c r="D39" s="258" t="s">
        <v>524</v>
      </c>
      <c r="E39" s="258"/>
      <c r="F39" s="258"/>
    </row>
    <row r="40" spans="1:8" x14ac:dyDescent="0.25">
      <c r="A40" s="196" t="s">
        <v>488</v>
      </c>
      <c r="B40" s="196"/>
      <c r="C40" s="171"/>
      <c r="D40" s="258" t="s">
        <v>489</v>
      </c>
      <c r="E40" s="258"/>
      <c r="F40" s="258"/>
    </row>
  </sheetData>
  <mergeCells count="47">
    <mergeCell ref="D39:F39"/>
    <mergeCell ref="D40:F40"/>
    <mergeCell ref="A7:A9"/>
    <mergeCell ref="C7:C9"/>
    <mergeCell ref="D7:D9"/>
    <mergeCell ref="E7:E9"/>
    <mergeCell ref="F7:F9"/>
    <mergeCell ref="B14:B15"/>
    <mergeCell ref="C14:C15"/>
    <mergeCell ref="D14:D15"/>
    <mergeCell ref="E14:E15"/>
    <mergeCell ref="F14:F15"/>
    <mergeCell ref="D26:D27"/>
    <mergeCell ref="E26:E27"/>
    <mergeCell ref="F26:F27"/>
    <mergeCell ref="C26:C27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G14:H15"/>
    <mergeCell ref="G16:H16"/>
    <mergeCell ref="G17:H17"/>
    <mergeCell ref="G18:H18"/>
    <mergeCell ref="G19:H19"/>
    <mergeCell ref="G20:H20"/>
    <mergeCell ref="G33:H33"/>
    <mergeCell ref="G34:H34"/>
    <mergeCell ref="A1:H1"/>
    <mergeCell ref="G26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B26:B27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activeCell="E16" sqref="E16"/>
    </sheetView>
  </sheetViews>
  <sheetFormatPr baseColWidth="10" defaultColWidth="11.44140625" defaultRowHeight="13.8" x14ac:dyDescent="0.25"/>
  <cols>
    <col min="1" max="1" width="35.33203125" style="155" customWidth="1"/>
    <col min="2" max="6" width="9.44140625" style="155" bestFit="1" customWidth="1"/>
    <col min="7" max="7" width="28" style="155" customWidth="1"/>
    <col min="8" max="8" width="11.44140625" style="155"/>
    <col min="9" max="16384" width="11.44140625" style="175"/>
  </cols>
  <sheetData>
    <row r="1" spans="1:8" x14ac:dyDescent="0.25">
      <c r="A1" s="421" t="s">
        <v>525</v>
      </c>
      <c r="B1" s="421"/>
      <c r="C1" s="421"/>
      <c r="D1" s="421"/>
      <c r="E1" s="421"/>
      <c r="F1" s="421"/>
      <c r="G1" s="421"/>
      <c r="H1" s="421"/>
    </row>
    <row r="2" spans="1:8" x14ac:dyDescent="0.25">
      <c r="A2" s="433"/>
      <c r="B2" s="434"/>
      <c r="C2" s="434"/>
      <c r="D2" s="434"/>
      <c r="E2" s="434"/>
      <c r="F2" s="434"/>
      <c r="G2" s="434"/>
      <c r="H2" s="435"/>
    </row>
    <row r="3" spans="1:8" x14ac:dyDescent="0.25">
      <c r="A3" s="334" t="str">
        <f>'FORMATO 7c) RI'!A3:H3</f>
        <v>UNIVERSIDAD TECNOLOGICA DE TLAXCALA</v>
      </c>
      <c r="B3" s="335"/>
      <c r="C3" s="335"/>
      <c r="D3" s="335"/>
      <c r="E3" s="335"/>
      <c r="F3" s="335"/>
      <c r="G3" s="335"/>
      <c r="H3" s="336"/>
    </row>
    <row r="4" spans="1:8" x14ac:dyDescent="0.25">
      <c r="A4" s="414" t="s">
        <v>423</v>
      </c>
      <c r="B4" s="288"/>
      <c r="C4" s="288"/>
      <c r="D4" s="288"/>
      <c r="E4" s="288"/>
      <c r="F4" s="288"/>
      <c r="G4" s="288"/>
      <c r="H4" s="415"/>
    </row>
    <row r="5" spans="1:8" x14ac:dyDescent="0.25">
      <c r="A5" s="414" t="s">
        <v>0</v>
      </c>
      <c r="B5" s="288"/>
      <c r="C5" s="288"/>
      <c r="D5" s="288"/>
      <c r="E5" s="288"/>
      <c r="F5" s="288"/>
      <c r="G5" s="288"/>
      <c r="H5" s="415"/>
    </row>
    <row r="6" spans="1:8" x14ac:dyDescent="0.25">
      <c r="A6" s="300" t="s">
        <v>401</v>
      </c>
      <c r="B6" s="300" t="s">
        <v>526</v>
      </c>
      <c r="C6" s="300" t="s">
        <v>527</v>
      </c>
      <c r="D6" s="300" t="s">
        <v>528</v>
      </c>
      <c r="E6" s="300" t="s">
        <v>529</v>
      </c>
      <c r="F6" s="300" t="s">
        <v>530</v>
      </c>
      <c r="G6" s="330" t="s">
        <v>424</v>
      </c>
      <c r="H6" s="291"/>
    </row>
    <row r="7" spans="1:8" x14ac:dyDescent="0.25">
      <c r="A7" s="301"/>
      <c r="B7" s="301"/>
      <c r="C7" s="301"/>
      <c r="D7" s="301"/>
      <c r="E7" s="301"/>
      <c r="F7" s="301"/>
      <c r="G7" s="332" t="s">
        <v>425</v>
      </c>
      <c r="H7" s="293"/>
    </row>
    <row r="8" spans="1:8" x14ac:dyDescent="0.25">
      <c r="A8" s="302"/>
      <c r="B8" s="302"/>
      <c r="C8" s="302"/>
      <c r="D8" s="302"/>
      <c r="E8" s="302"/>
      <c r="F8" s="302"/>
      <c r="G8" s="334" t="s">
        <v>531</v>
      </c>
      <c r="H8" s="336"/>
    </row>
    <row r="9" spans="1:8" ht="33.75" customHeight="1" x14ac:dyDescent="0.25">
      <c r="A9" s="211" t="s">
        <v>664</v>
      </c>
      <c r="B9" s="212"/>
      <c r="C9" s="212"/>
      <c r="D9" s="212"/>
      <c r="E9" s="212"/>
      <c r="F9" s="212"/>
      <c r="G9" s="437"/>
      <c r="H9" s="438"/>
    </row>
    <row r="10" spans="1:8" ht="33.75" customHeight="1" x14ac:dyDescent="0.25">
      <c r="A10" s="211" t="s">
        <v>515</v>
      </c>
      <c r="B10" s="212"/>
      <c r="C10" s="212"/>
      <c r="D10" s="212"/>
      <c r="E10" s="212"/>
      <c r="F10" s="212"/>
      <c r="G10" s="437"/>
      <c r="H10" s="438"/>
    </row>
    <row r="11" spans="1:8" ht="33.75" customHeight="1" x14ac:dyDescent="0.25">
      <c r="A11" s="211" t="s">
        <v>516</v>
      </c>
      <c r="B11" s="212"/>
      <c r="C11" s="212"/>
      <c r="D11" s="212"/>
      <c r="E11" s="212"/>
      <c r="F11" s="212"/>
      <c r="G11" s="437"/>
      <c r="H11" s="438"/>
    </row>
    <row r="12" spans="1:8" ht="33.75" customHeight="1" x14ac:dyDescent="0.25">
      <c r="A12" s="211" t="s">
        <v>517</v>
      </c>
      <c r="B12" s="212"/>
      <c r="C12" s="212"/>
      <c r="D12" s="212"/>
      <c r="E12" s="212"/>
      <c r="F12" s="212"/>
      <c r="G12" s="437"/>
      <c r="H12" s="438"/>
    </row>
    <row r="13" spans="1:8" ht="33.75" customHeight="1" x14ac:dyDescent="0.25">
      <c r="A13" s="211" t="s">
        <v>667</v>
      </c>
      <c r="B13" s="212"/>
      <c r="C13" s="212"/>
      <c r="D13" s="212"/>
      <c r="E13" s="212"/>
      <c r="F13" s="212"/>
      <c r="G13" s="437"/>
      <c r="H13" s="438"/>
    </row>
    <row r="14" spans="1:8" ht="33.75" customHeight="1" x14ac:dyDescent="0.25">
      <c r="A14" s="211" t="s">
        <v>519</v>
      </c>
      <c r="B14" s="212"/>
      <c r="C14" s="212"/>
      <c r="D14" s="212"/>
      <c r="E14" s="212"/>
      <c r="F14" s="212"/>
      <c r="G14" s="437"/>
      <c r="H14" s="438"/>
    </row>
    <row r="15" spans="1:8" ht="33.75" customHeight="1" x14ac:dyDescent="0.25">
      <c r="A15" s="211" t="s">
        <v>520</v>
      </c>
      <c r="B15" s="212"/>
      <c r="C15" s="212"/>
      <c r="D15" s="212"/>
      <c r="E15" s="212"/>
      <c r="F15" s="212"/>
      <c r="G15" s="437"/>
      <c r="H15" s="438"/>
    </row>
    <row r="16" spans="1:8" ht="33.75" customHeight="1" x14ac:dyDescent="0.25">
      <c r="A16" s="211" t="s">
        <v>521</v>
      </c>
      <c r="B16" s="212"/>
      <c r="C16" s="212"/>
      <c r="D16" s="212"/>
      <c r="E16" s="212"/>
      <c r="F16" s="212"/>
      <c r="G16" s="437"/>
      <c r="H16" s="438"/>
    </row>
    <row r="17" spans="1:8" ht="33.75" customHeight="1" x14ac:dyDescent="0.25">
      <c r="A17" s="211" t="s">
        <v>668</v>
      </c>
      <c r="B17" s="212"/>
      <c r="C17" s="212"/>
      <c r="D17" s="212"/>
      <c r="E17" s="212"/>
      <c r="F17" s="212"/>
      <c r="G17" s="437"/>
      <c r="H17" s="438"/>
    </row>
    <row r="18" spans="1:8" ht="33.75" customHeight="1" x14ac:dyDescent="0.25">
      <c r="A18" s="211" t="s">
        <v>523</v>
      </c>
      <c r="B18" s="212"/>
      <c r="C18" s="212"/>
      <c r="D18" s="212"/>
      <c r="E18" s="212"/>
      <c r="F18" s="212"/>
      <c r="G18" s="437"/>
      <c r="H18" s="438"/>
    </row>
    <row r="19" spans="1:8" ht="33.75" customHeight="1" x14ac:dyDescent="0.25">
      <c r="A19" s="211"/>
      <c r="B19" s="212"/>
      <c r="C19" s="212"/>
      <c r="D19" s="212"/>
      <c r="E19" s="212"/>
      <c r="F19" s="212"/>
      <c r="G19" s="437"/>
      <c r="H19" s="438"/>
    </row>
    <row r="20" spans="1:8" ht="33.75" customHeight="1" x14ac:dyDescent="0.25">
      <c r="A20" s="211" t="s">
        <v>665</v>
      </c>
      <c r="B20" s="212"/>
      <c r="C20" s="212"/>
      <c r="D20" s="212"/>
      <c r="E20" s="212"/>
      <c r="F20" s="212"/>
      <c r="G20" s="437"/>
      <c r="H20" s="438"/>
    </row>
    <row r="21" spans="1:8" ht="33.75" customHeight="1" x14ac:dyDescent="0.25">
      <c r="A21" s="211" t="s">
        <v>515</v>
      </c>
      <c r="B21" s="212"/>
      <c r="C21" s="212"/>
      <c r="D21" s="212"/>
      <c r="E21" s="212"/>
      <c r="F21" s="212"/>
      <c r="G21" s="437"/>
      <c r="H21" s="438"/>
    </row>
    <row r="22" spans="1:8" ht="33.75" customHeight="1" x14ac:dyDescent="0.25">
      <c r="A22" s="211" t="s">
        <v>516</v>
      </c>
      <c r="B22" s="212"/>
      <c r="C22" s="212"/>
      <c r="D22" s="212"/>
      <c r="E22" s="212"/>
      <c r="F22" s="212"/>
      <c r="G22" s="437"/>
      <c r="H22" s="438"/>
    </row>
    <row r="23" spans="1:8" ht="33.75" customHeight="1" x14ac:dyDescent="0.25">
      <c r="A23" s="211" t="s">
        <v>517</v>
      </c>
      <c r="B23" s="212"/>
      <c r="C23" s="212"/>
      <c r="D23" s="212"/>
      <c r="E23" s="212"/>
      <c r="F23" s="212"/>
      <c r="G23" s="437"/>
      <c r="H23" s="438"/>
    </row>
    <row r="24" spans="1:8" ht="33.75" customHeight="1" x14ac:dyDescent="0.25">
      <c r="A24" s="211" t="s">
        <v>667</v>
      </c>
      <c r="B24" s="212"/>
      <c r="C24" s="212"/>
      <c r="D24" s="212"/>
      <c r="E24" s="212"/>
      <c r="F24" s="212"/>
      <c r="G24" s="437"/>
      <c r="H24" s="438"/>
    </row>
    <row r="25" spans="1:8" ht="33.75" customHeight="1" x14ac:dyDescent="0.25">
      <c r="A25" s="211" t="s">
        <v>519</v>
      </c>
      <c r="B25" s="212"/>
      <c r="C25" s="212"/>
      <c r="D25" s="212"/>
      <c r="E25" s="212"/>
      <c r="F25" s="212"/>
      <c r="G25" s="437"/>
      <c r="H25" s="438"/>
    </row>
    <row r="26" spans="1:8" ht="33.75" customHeight="1" x14ac:dyDescent="0.25">
      <c r="A26" s="211" t="s">
        <v>520</v>
      </c>
      <c r="B26" s="212"/>
      <c r="C26" s="212"/>
      <c r="D26" s="212"/>
      <c r="E26" s="212"/>
      <c r="F26" s="212"/>
      <c r="G26" s="437"/>
      <c r="H26" s="438"/>
    </row>
    <row r="27" spans="1:8" ht="33.75" customHeight="1" x14ac:dyDescent="0.25">
      <c r="A27" s="211" t="s">
        <v>521</v>
      </c>
      <c r="B27" s="212"/>
      <c r="C27" s="212"/>
      <c r="D27" s="212"/>
      <c r="E27" s="212"/>
      <c r="F27" s="212"/>
      <c r="G27" s="437"/>
      <c r="H27" s="438"/>
    </row>
    <row r="28" spans="1:8" ht="33.75" customHeight="1" x14ac:dyDescent="0.25">
      <c r="A28" s="211" t="s">
        <v>522</v>
      </c>
      <c r="B28" s="212"/>
      <c r="C28" s="212"/>
      <c r="D28" s="212"/>
      <c r="E28" s="212"/>
      <c r="F28" s="212"/>
      <c r="G28" s="437"/>
      <c r="H28" s="438"/>
    </row>
    <row r="29" spans="1:8" ht="33.75" customHeight="1" x14ac:dyDescent="0.25">
      <c r="A29" s="211" t="s">
        <v>523</v>
      </c>
      <c r="B29" s="212"/>
      <c r="C29" s="212"/>
      <c r="D29" s="212"/>
      <c r="E29" s="212"/>
      <c r="F29" s="212"/>
      <c r="G29" s="437"/>
      <c r="H29" s="438"/>
    </row>
    <row r="30" spans="1:8" ht="33.75" customHeight="1" x14ac:dyDescent="0.25">
      <c r="A30" s="211"/>
      <c r="B30" s="212"/>
      <c r="C30" s="212"/>
      <c r="D30" s="212"/>
      <c r="E30" s="212"/>
      <c r="F30" s="212"/>
      <c r="G30" s="437"/>
      <c r="H30" s="438"/>
    </row>
    <row r="31" spans="1:8" ht="33.75" customHeight="1" x14ac:dyDescent="0.25">
      <c r="A31" s="211" t="s">
        <v>669</v>
      </c>
      <c r="B31" s="212"/>
      <c r="C31" s="212"/>
      <c r="D31" s="212"/>
      <c r="E31" s="212"/>
      <c r="F31" s="212"/>
      <c r="G31" s="437"/>
      <c r="H31" s="438"/>
    </row>
    <row r="32" spans="1:8" ht="33.75" customHeight="1" x14ac:dyDescent="0.25">
      <c r="A32" s="211"/>
      <c r="B32" s="212"/>
      <c r="C32" s="212"/>
      <c r="D32" s="212"/>
      <c r="E32" s="212"/>
      <c r="F32" s="212"/>
      <c r="G32" s="437"/>
      <c r="H32" s="438"/>
    </row>
    <row r="33" spans="1:8" x14ac:dyDescent="0.25">
      <c r="A33" s="436" t="s">
        <v>426</v>
      </c>
      <c r="B33" s="436"/>
      <c r="C33" s="436"/>
      <c r="D33" s="436"/>
      <c r="E33" s="436"/>
      <c r="F33" s="436"/>
      <c r="G33" s="436"/>
      <c r="H33" s="436"/>
    </row>
    <row r="34" spans="1:8" x14ac:dyDescent="0.25">
      <c r="A34" s="439" t="s">
        <v>427</v>
      </c>
      <c r="B34" s="439"/>
      <c r="C34" s="439"/>
      <c r="D34" s="439"/>
      <c r="E34" s="439"/>
      <c r="F34" s="439"/>
      <c r="G34" s="439"/>
      <c r="H34" s="439"/>
    </row>
    <row r="38" spans="1:8" x14ac:dyDescent="0.25">
      <c r="A38" s="196" t="s">
        <v>490</v>
      </c>
      <c r="B38" s="171"/>
      <c r="C38" s="171"/>
      <c r="E38" s="196"/>
      <c r="F38" s="258" t="s">
        <v>524</v>
      </c>
      <c r="G38" s="258"/>
    </row>
    <row r="39" spans="1:8" x14ac:dyDescent="0.25">
      <c r="A39" s="196" t="s">
        <v>488</v>
      </c>
      <c r="B39" s="196"/>
      <c r="C39" s="171"/>
      <c r="E39" s="196"/>
      <c r="F39" s="258" t="s">
        <v>489</v>
      </c>
      <c r="G39" s="258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zoomScale="120" zoomScaleNormal="100" zoomScaleSheetLayoutView="120" workbookViewId="0">
      <selection activeCell="B13" sqref="B13"/>
    </sheetView>
  </sheetViews>
  <sheetFormatPr baseColWidth="10" defaultColWidth="11.44140625" defaultRowHeight="13.8" x14ac:dyDescent="0.25"/>
  <cols>
    <col min="1" max="1" width="54.44140625" style="155" bestFit="1" customWidth="1"/>
    <col min="2" max="2" width="10.6640625" style="155" customWidth="1"/>
    <col min="3" max="3" width="8.5546875" style="155" customWidth="1"/>
    <col min="4" max="4" width="10.33203125" style="155" customWidth="1"/>
    <col min="5" max="5" width="10.5546875" style="155" customWidth="1"/>
    <col min="6" max="6" width="10.33203125" style="155" customWidth="1"/>
    <col min="7" max="16384" width="11.44140625" style="175"/>
  </cols>
  <sheetData>
    <row r="1" spans="1:6" x14ac:dyDescent="0.25">
      <c r="A1" s="421" t="s">
        <v>670</v>
      </c>
      <c r="B1" s="421"/>
      <c r="C1" s="421"/>
      <c r="D1" s="421"/>
      <c r="E1" s="421"/>
      <c r="F1" s="421"/>
    </row>
    <row r="2" spans="1:6" x14ac:dyDescent="0.25">
      <c r="A2" s="330" t="str">
        <f>'FORMATO 7d) RE'!A3:H3</f>
        <v>UNIVERSIDAD TECNOLOGICA DE TLAXCALA</v>
      </c>
      <c r="B2" s="331"/>
      <c r="C2" s="331"/>
      <c r="D2" s="331"/>
      <c r="E2" s="331"/>
      <c r="F2" s="291"/>
    </row>
    <row r="3" spans="1:6" x14ac:dyDescent="0.25">
      <c r="A3" s="334" t="s">
        <v>428</v>
      </c>
      <c r="B3" s="335"/>
      <c r="C3" s="335"/>
      <c r="D3" s="335"/>
      <c r="E3" s="335"/>
      <c r="F3" s="336"/>
    </row>
    <row r="4" spans="1:6" x14ac:dyDescent="0.25">
      <c r="A4" s="440"/>
      <c r="B4" s="213" t="s">
        <v>429</v>
      </c>
      <c r="C4" s="442" t="s">
        <v>205</v>
      </c>
      <c r="D4" s="213" t="s">
        <v>431</v>
      </c>
      <c r="E4" s="213" t="s">
        <v>433</v>
      </c>
      <c r="F4" s="213" t="s">
        <v>435</v>
      </c>
    </row>
    <row r="5" spans="1:6" x14ac:dyDescent="0.25">
      <c r="A5" s="338"/>
      <c r="B5" s="213" t="s">
        <v>430</v>
      </c>
      <c r="C5" s="443"/>
      <c r="D5" s="213" t="s">
        <v>432</v>
      </c>
      <c r="E5" s="213" t="s">
        <v>434</v>
      </c>
      <c r="F5" s="213" t="s">
        <v>436</v>
      </c>
    </row>
    <row r="6" spans="1:6" x14ac:dyDescent="0.25">
      <c r="A6" s="441"/>
      <c r="B6" s="214"/>
      <c r="C6" s="444"/>
      <c r="D6" s="214"/>
      <c r="E6" s="214"/>
      <c r="F6" s="215" t="s">
        <v>437</v>
      </c>
    </row>
    <row r="7" spans="1:6" x14ac:dyDescent="0.25">
      <c r="A7" s="216" t="s">
        <v>438</v>
      </c>
      <c r="B7" s="217"/>
      <c r="C7" s="200"/>
      <c r="D7" s="200"/>
      <c r="E7" s="200"/>
      <c r="F7" s="200"/>
    </row>
    <row r="8" spans="1:6" x14ac:dyDescent="0.25">
      <c r="A8" s="117" t="s">
        <v>439</v>
      </c>
      <c r="B8" s="445"/>
      <c r="C8" s="445"/>
      <c r="D8" s="445"/>
      <c r="E8" s="445"/>
      <c r="F8" s="445"/>
    </row>
    <row r="9" spans="1:6" x14ac:dyDescent="0.25">
      <c r="A9" s="117" t="s">
        <v>440</v>
      </c>
      <c r="B9" s="445"/>
      <c r="C9" s="445"/>
      <c r="D9" s="445"/>
      <c r="E9" s="445"/>
      <c r="F9" s="445"/>
    </row>
    <row r="10" spans="1:6" x14ac:dyDescent="0.25">
      <c r="A10" s="117" t="s">
        <v>441</v>
      </c>
      <c r="B10" s="217"/>
      <c r="C10" s="200"/>
      <c r="D10" s="200"/>
      <c r="E10" s="200"/>
      <c r="F10" s="200"/>
    </row>
    <row r="11" spans="1:6" x14ac:dyDescent="0.25">
      <c r="A11" s="117"/>
      <c r="B11" s="217"/>
      <c r="C11" s="200"/>
      <c r="D11" s="200"/>
      <c r="E11" s="200"/>
      <c r="F11" s="200"/>
    </row>
    <row r="12" spans="1:6" x14ac:dyDescent="0.25">
      <c r="A12" s="216" t="s">
        <v>442</v>
      </c>
      <c r="B12" s="217"/>
      <c r="C12" s="200"/>
      <c r="D12" s="200"/>
      <c r="E12" s="200"/>
      <c r="F12" s="200"/>
    </row>
    <row r="13" spans="1:6" x14ac:dyDescent="0.25">
      <c r="A13" s="117" t="s">
        <v>443</v>
      </c>
      <c r="B13" s="217"/>
      <c r="C13" s="200"/>
      <c r="D13" s="200"/>
      <c r="E13" s="200"/>
      <c r="F13" s="200"/>
    </row>
    <row r="14" spans="1:6" x14ac:dyDescent="0.25">
      <c r="A14" s="28" t="s">
        <v>444</v>
      </c>
      <c r="B14" s="217"/>
      <c r="C14" s="200"/>
      <c r="D14" s="200"/>
      <c r="E14" s="200"/>
      <c r="F14" s="200"/>
    </row>
    <row r="15" spans="1:6" x14ac:dyDescent="0.25">
      <c r="A15" s="28" t="s">
        <v>445</v>
      </c>
      <c r="B15" s="217"/>
      <c r="C15" s="200"/>
      <c r="D15" s="200"/>
      <c r="E15" s="200"/>
      <c r="F15" s="200"/>
    </row>
    <row r="16" spans="1:6" x14ac:dyDescent="0.25">
      <c r="A16" s="28" t="s">
        <v>446</v>
      </c>
      <c r="B16" s="217"/>
      <c r="C16" s="200"/>
      <c r="D16" s="200"/>
      <c r="E16" s="200"/>
      <c r="F16" s="200"/>
    </row>
    <row r="17" spans="1:6" x14ac:dyDescent="0.25">
      <c r="A17" s="117" t="s">
        <v>447</v>
      </c>
      <c r="B17" s="217"/>
      <c r="C17" s="200"/>
      <c r="D17" s="200"/>
      <c r="E17" s="200"/>
      <c r="F17" s="200"/>
    </row>
    <row r="18" spans="1:6" x14ac:dyDescent="0.25">
      <c r="A18" s="28" t="s">
        <v>444</v>
      </c>
      <c r="B18" s="217"/>
      <c r="C18" s="200"/>
      <c r="D18" s="200"/>
      <c r="E18" s="200"/>
      <c r="F18" s="200"/>
    </row>
    <row r="19" spans="1:6" x14ac:dyDescent="0.25">
      <c r="A19" s="28" t="s">
        <v>445</v>
      </c>
      <c r="B19" s="217"/>
      <c r="C19" s="200"/>
      <c r="D19" s="200"/>
      <c r="E19" s="200"/>
      <c r="F19" s="200"/>
    </row>
    <row r="20" spans="1:6" x14ac:dyDescent="0.25">
      <c r="A20" s="28" t="s">
        <v>446</v>
      </c>
      <c r="B20" s="217"/>
      <c r="C20" s="200"/>
      <c r="D20" s="200"/>
      <c r="E20" s="200"/>
      <c r="F20" s="200"/>
    </row>
    <row r="21" spans="1:6" x14ac:dyDescent="0.25">
      <c r="A21" s="117" t="s">
        <v>448</v>
      </c>
      <c r="B21" s="217"/>
      <c r="C21" s="200"/>
      <c r="D21" s="200"/>
      <c r="E21" s="200"/>
      <c r="F21" s="200"/>
    </row>
    <row r="22" spans="1:6" x14ac:dyDescent="0.25">
      <c r="A22" s="117" t="s">
        <v>449</v>
      </c>
      <c r="B22" s="217"/>
      <c r="C22" s="200"/>
      <c r="D22" s="200"/>
      <c r="E22" s="200"/>
      <c r="F22" s="200"/>
    </row>
    <row r="23" spans="1:6" x14ac:dyDescent="0.25">
      <c r="A23" s="117" t="s">
        <v>450</v>
      </c>
      <c r="B23" s="217"/>
      <c r="C23" s="200"/>
      <c r="D23" s="200"/>
      <c r="E23" s="200"/>
      <c r="F23" s="200"/>
    </row>
    <row r="24" spans="1:6" x14ac:dyDescent="0.25">
      <c r="A24" s="117" t="s">
        <v>451</v>
      </c>
      <c r="B24" s="217"/>
      <c r="C24" s="200"/>
      <c r="D24" s="200"/>
      <c r="E24" s="200"/>
      <c r="F24" s="200"/>
    </row>
    <row r="25" spans="1:6" x14ac:dyDescent="0.25">
      <c r="A25" s="117" t="s">
        <v>452</v>
      </c>
      <c r="B25" s="217"/>
      <c r="C25" s="200"/>
      <c r="D25" s="200"/>
      <c r="E25" s="200"/>
      <c r="F25" s="200"/>
    </row>
    <row r="26" spans="1:6" x14ac:dyDescent="0.25">
      <c r="A26" s="117" t="s">
        <v>453</v>
      </c>
      <c r="B26" s="217"/>
      <c r="C26" s="200"/>
      <c r="D26" s="200"/>
      <c r="E26" s="200"/>
      <c r="F26" s="200"/>
    </row>
    <row r="27" spans="1:6" x14ac:dyDescent="0.25">
      <c r="A27" s="117" t="s">
        <v>454</v>
      </c>
      <c r="B27" s="217"/>
      <c r="C27" s="200"/>
      <c r="D27" s="200"/>
      <c r="E27" s="200"/>
      <c r="F27" s="200"/>
    </row>
    <row r="28" spans="1:6" x14ac:dyDescent="0.25">
      <c r="A28" s="117" t="s">
        <v>455</v>
      </c>
      <c r="B28" s="217"/>
      <c r="C28" s="200"/>
      <c r="D28" s="200"/>
      <c r="E28" s="200"/>
      <c r="F28" s="200"/>
    </row>
    <row r="29" spans="1:6" x14ac:dyDescent="0.25">
      <c r="A29" s="117"/>
      <c r="B29" s="217"/>
      <c r="C29" s="200"/>
      <c r="D29" s="200"/>
      <c r="E29" s="200"/>
      <c r="F29" s="200"/>
    </row>
    <row r="30" spans="1:6" x14ac:dyDescent="0.25">
      <c r="A30" s="216" t="s">
        <v>456</v>
      </c>
      <c r="B30" s="217"/>
      <c r="C30" s="200"/>
      <c r="D30" s="200"/>
      <c r="E30" s="200"/>
      <c r="F30" s="200"/>
    </row>
    <row r="31" spans="1:6" x14ac:dyDescent="0.25">
      <c r="A31" s="117" t="s">
        <v>457</v>
      </c>
      <c r="B31" s="217"/>
      <c r="C31" s="200"/>
      <c r="D31" s="200"/>
      <c r="E31" s="200"/>
      <c r="F31" s="200"/>
    </row>
    <row r="32" spans="1:6" x14ac:dyDescent="0.25">
      <c r="A32" s="117"/>
      <c r="B32" s="217"/>
      <c r="C32" s="200"/>
      <c r="D32" s="200"/>
      <c r="E32" s="200"/>
      <c r="F32" s="200"/>
    </row>
    <row r="33" spans="1:6" x14ac:dyDescent="0.25">
      <c r="A33" s="216" t="s">
        <v>458</v>
      </c>
      <c r="B33" s="217"/>
      <c r="C33" s="200"/>
      <c r="D33" s="200"/>
      <c r="E33" s="200"/>
      <c r="F33" s="200"/>
    </row>
    <row r="34" spans="1:6" x14ac:dyDescent="0.25">
      <c r="A34" s="117" t="s">
        <v>443</v>
      </c>
      <c r="B34" s="217"/>
      <c r="C34" s="200"/>
      <c r="D34" s="200"/>
      <c r="E34" s="200"/>
      <c r="F34" s="200"/>
    </row>
    <row r="35" spans="1:6" x14ac:dyDescent="0.25">
      <c r="A35" s="117" t="s">
        <v>447</v>
      </c>
      <c r="B35" s="217"/>
      <c r="C35" s="200"/>
      <c r="D35" s="200"/>
      <c r="E35" s="200"/>
      <c r="F35" s="200"/>
    </row>
    <row r="36" spans="1:6" x14ac:dyDescent="0.25">
      <c r="A36" s="117" t="s">
        <v>459</v>
      </c>
      <c r="B36" s="217"/>
      <c r="C36" s="200"/>
      <c r="D36" s="200"/>
      <c r="E36" s="200"/>
      <c r="F36" s="200"/>
    </row>
    <row r="37" spans="1:6" x14ac:dyDescent="0.25">
      <c r="A37" s="117"/>
      <c r="B37" s="217"/>
      <c r="C37" s="200"/>
      <c r="D37" s="200"/>
      <c r="E37" s="200"/>
      <c r="F37" s="200"/>
    </row>
    <row r="38" spans="1:6" x14ac:dyDescent="0.25">
      <c r="A38" s="216" t="s">
        <v>460</v>
      </c>
      <c r="B38" s="217"/>
      <c r="C38" s="200"/>
      <c r="D38" s="200"/>
      <c r="E38" s="200"/>
      <c r="F38" s="200"/>
    </row>
    <row r="39" spans="1:6" x14ac:dyDescent="0.25">
      <c r="A39" s="117" t="s">
        <v>461</v>
      </c>
      <c r="B39" s="217"/>
      <c r="C39" s="200"/>
      <c r="D39" s="200"/>
      <c r="E39" s="200"/>
      <c r="F39" s="200"/>
    </row>
    <row r="40" spans="1:6" x14ac:dyDescent="0.25">
      <c r="A40" s="117" t="s">
        <v>462</v>
      </c>
      <c r="B40" s="217"/>
      <c r="C40" s="200"/>
      <c r="D40" s="200"/>
      <c r="E40" s="200"/>
      <c r="F40" s="200"/>
    </row>
    <row r="41" spans="1:6" x14ac:dyDescent="0.25">
      <c r="A41" s="117" t="s">
        <v>463</v>
      </c>
      <c r="B41" s="217"/>
      <c r="C41" s="200"/>
      <c r="D41" s="200"/>
      <c r="E41" s="200"/>
      <c r="F41" s="200"/>
    </row>
    <row r="42" spans="1:6" x14ac:dyDescent="0.25">
      <c r="A42" s="117"/>
      <c r="B42" s="217"/>
      <c r="C42" s="200"/>
      <c r="D42" s="200"/>
      <c r="E42" s="200"/>
      <c r="F42" s="200"/>
    </row>
    <row r="43" spans="1:6" x14ac:dyDescent="0.25">
      <c r="A43" s="216" t="s">
        <v>464</v>
      </c>
      <c r="B43" s="217"/>
      <c r="C43" s="200"/>
      <c r="D43" s="200"/>
      <c r="E43" s="200"/>
      <c r="F43" s="200"/>
    </row>
    <row r="44" spans="1:6" x14ac:dyDescent="0.25">
      <c r="A44" s="117"/>
      <c r="B44" s="217"/>
      <c r="C44" s="200"/>
      <c r="D44" s="200"/>
      <c r="E44" s="200"/>
      <c r="F44" s="200"/>
    </row>
    <row r="45" spans="1:6" x14ac:dyDescent="0.25">
      <c r="A45" s="216" t="s">
        <v>465</v>
      </c>
      <c r="B45" s="217"/>
      <c r="C45" s="200"/>
      <c r="D45" s="200"/>
      <c r="E45" s="200"/>
      <c r="F45" s="200"/>
    </row>
    <row r="46" spans="1:6" x14ac:dyDescent="0.25">
      <c r="A46" s="117" t="s">
        <v>466</v>
      </c>
      <c r="B46" s="217"/>
      <c r="C46" s="200"/>
      <c r="D46" s="200"/>
      <c r="E46" s="200"/>
      <c r="F46" s="200"/>
    </row>
    <row r="47" spans="1:6" x14ac:dyDescent="0.25">
      <c r="A47" s="117" t="s">
        <v>467</v>
      </c>
      <c r="B47" s="217"/>
      <c r="C47" s="200"/>
      <c r="D47" s="200"/>
      <c r="E47" s="200"/>
      <c r="F47" s="200"/>
    </row>
    <row r="48" spans="1:6" x14ac:dyDescent="0.25">
      <c r="A48" s="117" t="s">
        <v>468</v>
      </c>
      <c r="B48" s="217"/>
      <c r="C48" s="200"/>
      <c r="D48" s="200"/>
      <c r="E48" s="200"/>
      <c r="F48" s="200"/>
    </row>
    <row r="49" spans="1:6" x14ac:dyDescent="0.25">
      <c r="A49" s="117"/>
      <c r="B49" s="217"/>
      <c r="C49" s="200"/>
      <c r="D49" s="200"/>
      <c r="E49" s="200"/>
      <c r="F49" s="200"/>
    </row>
    <row r="50" spans="1:6" x14ac:dyDescent="0.25">
      <c r="A50" s="216" t="s">
        <v>469</v>
      </c>
      <c r="B50" s="445"/>
      <c r="C50" s="445"/>
      <c r="D50" s="445"/>
      <c r="E50" s="445"/>
      <c r="F50" s="445"/>
    </row>
    <row r="51" spans="1:6" x14ac:dyDescent="0.25">
      <c r="A51" s="216" t="s">
        <v>470</v>
      </c>
      <c r="B51" s="445"/>
      <c r="C51" s="445"/>
      <c r="D51" s="445"/>
      <c r="E51" s="445"/>
      <c r="F51" s="445"/>
    </row>
    <row r="52" spans="1:6" x14ac:dyDescent="0.25">
      <c r="A52" s="117" t="s">
        <v>467</v>
      </c>
      <c r="B52" s="217"/>
      <c r="C52" s="200"/>
      <c r="D52" s="200"/>
      <c r="E52" s="200"/>
      <c r="F52" s="200"/>
    </row>
    <row r="53" spans="1:6" x14ac:dyDescent="0.25">
      <c r="A53" s="117" t="s">
        <v>468</v>
      </c>
      <c r="B53" s="217"/>
      <c r="C53" s="200"/>
      <c r="D53" s="200"/>
      <c r="E53" s="200"/>
      <c r="F53" s="200"/>
    </row>
    <row r="54" spans="1:6" x14ac:dyDescent="0.25">
      <c r="A54" s="117"/>
      <c r="B54" s="217"/>
      <c r="C54" s="200"/>
      <c r="D54" s="200"/>
      <c r="E54" s="200"/>
      <c r="F54" s="200"/>
    </row>
    <row r="55" spans="1:6" x14ac:dyDescent="0.25">
      <c r="A55" s="216" t="s">
        <v>471</v>
      </c>
      <c r="B55" s="217"/>
      <c r="C55" s="200"/>
      <c r="D55" s="200"/>
      <c r="E55" s="200"/>
      <c r="F55" s="200"/>
    </row>
    <row r="56" spans="1:6" x14ac:dyDescent="0.25">
      <c r="A56" s="117" t="s">
        <v>467</v>
      </c>
      <c r="B56" s="217"/>
      <c r="C56" s="200"/>
      <c r="D56" s="200"/>
      <c r="E56" s="200"/>
      <c r="F56" s="200"/>
    </row>
    <row r="57" spans="1:6" x14ac:dyDescent="0.25">
      <c r="A57" s="117" t="s">
        <v>468</v>
      </c>
      <c r="B57" s="217"/>
      <c r="C57" s="200"/>
      <c r="D57" s="200"/>
      <c r="E57" s="200"/>
      <c r="F57" s="200"/>
    </row>
    <row r="58" spans="1:6" x14ac:dyDescent="0.25">
      <c r="A58" s="117" t="s">
        <v>472</v>
      </c>
      <c r="B58" s="217"/>
      <c r="C58" s="200"/>
      <c r="D58" s="200"/>
      <c r="E58" s="200"/>
      <c r="F58" s="200"/>
    </row>
    <row r="59" spans="1:6" x14ac:dyDescent="0.25">
      <c r="A59" s="117"/>
      <c r="B59" s="217"/>
      <c r="C59" s="200"/>
      <c r="D59" s="200"/>
      <c r="E59" s="200"/>
      <c r="F59" s="200"/>
    </row>
    <row r="60" spans="1:6" x14ac:dyDescent="0.25">
      <c r="A60" s="216" t="s">
        <v>473</v>
      </c>
      <c r="B60" s="217"/>
      <c r="C60" s="200"/>
      <c r="D60" s="200"/>
      <c r="E60" s="200"/>
      <c r="F60" s="200"/>
    </row>
    <row r="61" spans="1:6" x14ac:dyDescent="0.25">
      <c r="A61" s="117" t="s">
        <v>467</v>
      </c>
      <c r="B61" s="217"/>
      <c r="C61" s="200"/>
      <c r="D61" s="200"/>
      <c r="E61" s="200"/>
      <c r="F61" s="200"/>
    </row>
    <row r="62" spans="1:6" x14ac:dyDescent="0.25">
      <c r="A62" s="117" t="s">
        <v>468</v>
      </c>
      <c r="B62" s="217"/>
      <c r="C62" s="200"/>
      <c r="D62" s="200"/>
      <c r="E62" s="200"/>
      <c r="F62" s="200"/>
    </row>
    <row r="63" spans="1:6" x14ac:dyDescent="0.25">
      <c r="A63" s="117"/>
      <c r="B63" s="217"/>
      <c r="C63" s="200"/>
      <c r="D63" s="200"/>
      <c r="E63" s="200"/>
      <c r="F63" s="200"/>
    </row>
    <row r="64" spans="1:6" x14ac:dyDescent="0.25">
      <c r="A64" s="216" t="s">
        <v>474</v>
      </c>
      <c r="B64" s="217"/>
      <c r="C64" s="200"/>
      <c r="D64" s="200"/>
      <c r="E64" s="200"/>
      <c r="F64" s="200"/>
    </row>
    <row r="65" spans="1:6" x14ac:dyDescent="0.25">
      <c r="A65" s="117" t="s">
        <v>475</v>
      </c>
      <c r="B65" s="217"/>
      <c r="C65" s="200"/>
      <c r="D65" s="200"/>
      <c r="E65" s="200"/>
      <c r="F65" s="200"/>
    </row>
    <row r="66" spans="1:6" x14ac:dyDescent="0.25">
      <c r="A66" s="117" t="s">
        <v>476</v>
      </c>
      <c r="B66" s="217"/>
      <c r="C66" s="200"/>
      <c r="D66" s="200"/>
      <c r="E66" s="200"/>
      <c r="F66" s="200"/>
    </row>
    <row r="67" spans="1:6" x14ac:dyDescent="0.25">
      <c r="A67" s="117"/>
      <c r="B67" s="217"/>
      <c r="C67" s="200"/>
      <c r="D67" s="200"/>
      <c r="E67" s="200"/>
      <c r="F67" s="200"/>
    </row>
    <row r="68" spans="1:6" x14ac:dyDescent="0.25">
      <c r="A68" s="216" t="s">
        <v>477</v>
      </c>
      <c r="B68" s="217"/>
      <c r="C68" s="200"/>
      <c r="D68" s="200"/>
      <c r="E68" s="200"/>
      <c r="F68" s="200"/>
    </row>
    <row r="69" spans="1:6" x14ac:dyDescent="0.25">
      <c r="A69" s="117" t="s">
        <v>478</v>
      </c>
      <c r="B69" s="217"/>
      <c r="C69" s="200"/>
      <c r="D69" s="200"/>
      <c r="E69" s="200"/>
      <c r="F69" s="200"/>
    </row>
    <row r="70" spans="1:6" x14ac:dyDescent="0.25">
      <c r="A70" s="117" t="s">
        <v>479</v>
      </c>
      <c r="B70" s="217"/>
      <c r="C70" s="200"/>
      <c r="D70" s="200"/>
      <c r="E70" s="200"/>
      <c r="F70" s="200"/>
    </row>
    <row r="71" spans="1:6" x14ac:dyDescent="0.25">
      <c r="A71" s="121"/>
      <c r="B71" s="218"/>
      <c r="C71" s="207"/>
      <c r="D71" s="207"/>
      <c r="E71" s="207"/>
      <c r="F71" s="207"/>
    </row>
    <row r="72" spans="1:6" x14ac:dyDescent="0.25">
      <c r="A72" s="436"/>
      <c r="B72" s="436"/>
      <c r="C72" s="436"/>
      <c r="D72" s="436"/>
      <c r="E72" s="436"/>
      <c r="F72" s="436"/>
    </row>
    <row r="75" spans="1:6" x14ac:dyDescent="0.25">
      <c r="A75" s="196" t="s">
        <v>490</v>
      </c>
      <c r="B75" s="171"/>
      <c r="C75" s="258" t="s">
        <v>524</v>
      </c>
      <c r="D75" s="258"/>
      <c r="E75" s="258"/>
    </row>
    <row r="76" spans="1:6" x14ac:dyDescent="0.25">
      <c r="A76" s="196" t="s">
        <v>488</v>
      </c>
      <c r="B76" s="196"/>
      <c r="C76" s="258" t="s">
        <v>489</v>
      </c>
      <c r="D76" s="258"/>
      <c r="E76" s="258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sqref="A1:I1"/>
    </sheetView>
  </sheetViews>
  <sheetFormatPr baseColWidth="10" defaultColWidth="11.44140625" defaultRowHeight="11.4" x14ac:dyDescent="0.2"/>
  <cols>
    <col min="1" max="1" width="4.44140625" style="155" customWidth="1"/>
    <col min="2" max="2" width="33.109375" style="155" customWidth="1"/>
    <col min="3" max="3" width="12.6640625" style="155" customWidth="1"/>
    <col min="4" max="4" width="13.5546875" style="155" customWidth="1"/>
    <col min="5" max="5" width="15" style="155" customWidth="1"/>
    <col min="6" max="6" width="17.5546875" style="155" customWidth="1"/>
    <col min="7" max="8" width="13.109375" style="155" customWidth="1"/>
    <col min="9" max="9" width="18.44140625" style="155" customWidth="1"/>
    <col min="10" max="16384" width="11.44140625" style="155"/>
  </cols>
  <sheetData>
    <row r="1" spans="1:9" ht="12.6" thickBot="1" x14ac:dyDescent="0.25">
      <c r="A1" s="277" t="s">
        <v>482</v>
      </c>
      <c r="B1" s="277"/>
      <c r="C1" s="277"/>
      <c r="D1" s="277"/>
      <c r="E1" s="277"/>
      <c r="F1" s="277"/>
      <c r="G1" s="277"/>
      <c r="H1" s="277"/>
      <c r="I1" s="277"/>
    </row>
    <row r="2" spans="1:9" ht="12" x14ac:dyDescent="0.2">
      <c r="A2" s="284" t="str">
        <f>'FORMATO 1 ESFD'!A1:F1</f>
        <v>UNIVERSIDAD TECNOLOGICA DE TLAXCALA</v>
      </c>
      <c r="B2" s="285"/>
      <c r="C2" s="285"/>
      <c r="D2" s="285"/>
      <c r="E2" s="285"/>
      <c r="F2" s="285"/>
      <c r="G2" s="285"/>
      <c r="H2" s="285"/>
      <c r="I2" s="286"/>
    </row>
    <row r="3" spans="1:9" ht="12" x14ac:dyDescent="0.2">
      <c r="A3" s="287" t="s">
        <v>62</v>
      </c>
      <c r="B3" s="288"/>
      <c r="C3" s="288"/>
      <c r="D3" s="288"/>
      <c r="E3" s="288"/>
      <c r="F3" s="288"/>
      <c r="G3" s="288"/>
      <c r="H3" s="288"/>
      <c r="I3" s="289"/>
    </row>
    <row r="4" spans="1:9" ht="12" x14ac:dyDescent="0.2">
      <c r="A4" s="287" t="s">
        <v>679</v>
      </c>
      <c r="B4" s="288"/>
      <c r="C4" s="288"/>
      <c r="D4" s="288"/>
      <c r="E4" s="288"/>
      <c r="F4" s="288"/>
      <c r="G4" s="288"/>
      <c r="H4" s="288"/>
      <c r="I4" s="289"/>
    </row>
    <row r="5" spans="1:9" ht="12" x14ac:dyDescent="0.2">
      <c r="A5" s="287" t="s">
        <v>0</v>
      </c>
      <c r="B5" s="288"/>
      <c r="C5" s="288"/>
      <c r="D5" s="288"/>
      <c r="E5" s="288"/>
      <c r="F5" s="288"/>
      <c r="G5" s="288"/>
      <c r="H5" s="288"/>
      <c r="I5" s="289"/>
    </row>
    <row r="6" spans="1:9" ht="12" x14ac:dyDescent="0.2">
      <c r="A6" s="290" t="s">
        <v>63</v>
      </c>
      <c r="B6" s="291"/>
      <c r="C6" s="88" t="s">
        <v>65</v>
      </c>
      <c r="D6" s="88" t="s">
        <v>67</v>
      </c>
      <c r="E6" s="88" t="s">
        <v>69</v>
      </c>
      <c r="F6" s="88" t="s">
        <v>71</v>
      </c>
      <c r="G6" s="88" t="s">
        <v>74</v>
      </c>
      <c r="H6" s="88" t="s">
        <v>78</v>
      </c>
      <c r="I6" s="108" t="s">
        <v>78</v>
      </c>
    </row>
    <row r="7" spans="1:9" ht="12" x14ac:dyDescent="0.2">
      <c r="A7" s="292" t="s">
        <v>64</v>
      </c>
      <c r="B7" s="293"/>
      <c r="C7" s="100" t="s">
        <v>66</v>
      </c>
      <c r="D7" s="100" t="s">
        <v>68</v>
      </c>
      <c r="E7" s="100" t="s">
        <v>70</v>
      </c>
      <c r="F7" s="100" t="s">
        <v>72</v>
      </c>
      <c r="G7" s="100" t="s">
        <v>75</v>
      </c>
      <c r="H7" s="100" t="s">
        <v>79</v>
      </c>
      <c r="I7" s="109" t="s">
        <v>81</v>
      </c>
    </row>
    <row r="8" spans="1:9" ht="12" x14ac:dyDescent="0.2">
      <c r="A8" s="282"/>
      <c r="B8" s="283"/>
      <c r="C8" s="100" t="s">
        <v>655</v>
      </c>
      <c r="D8" s="156"/>
      <c r="E8" s="156"/>
      <c r="F8" s="100" t="s">
        <v>73</v>
      </c>
      <c r="G8" s="100" t="s">
        <v>76</v>
      </c>
      <c r="H8" s="100" t="s">
        <v>80</v>
      </c>
      <c r="I8" s="109" t="s">
        <v>82</v>
      </c>
    </row>
    <row r="9" spans="1:9" ht="12" x14ac:dyDescent="0.2">
      <c r="A9" s="282"/>
      <c r="B9" s="283"/>
      <c r="C9" s="100" t="s">
        <v>656</v>
      </c>
      <c r="D9" s="156"/>
      <c r="E9" s="156"/>
      <c r="F9" s="156"/>
      <c r="G9" s="100" t="s">
        <v>77</v>
      </c>
      <c r="H9" s="156"/>
      <c r="I9" s="109" t="s">
        <v>83</v>
      </c>
    </row>
    <row r="10" spans="1:9" ht="12" x14ac:dyDescent="0.2">
      <c r="A10" s="294"/>
      <c r="B10" s="295"/>
      <c r="C10" s="157"/>
      <c r="D10" s="157"/>
      <c r="E10" s="157"/>
      <c r="F10" s="157"/>
      <c r="G10" s="157"/>
      <c r="H10" s="157"/>
      <c r="I10" s="110" t="s">
        <v>84</v>
      </c>
    </row>
    <row r="11" spans="1:9" x14ac:dyDescent="0.2">
      <c r="A11" s="296"/>
      <c r="B11" s="297"/>
      <c r="C11" s="158"/>
      <c r="D11" s="158"/>
      <c r="E11" s="158"/>
      <c r="F11" s="158"/>
      <c r="G11" s="158"/>
      <c r="H11" s="158"/>
      <c r="I11" s="159"/>
    </row>
    <row r="12" spans="1:9" ht="12" x14ac:dyDescent="0.2">
      <c r="A12" s="280" t="s">
        <v>85</v>
      </c>
      <c r="B12" s="281"/>
      <c r="C12" s="160">
        <f>C13+C17</f>
        <v>0</v>
      </c>
      <c r="D12" s="160">
        <f t="shared" ref="D12:I12" si="0">D13+D17</f>
        <v>0</v>
      </c>
      <c r="E12" s="160">
        <f t="shared" si="0"/>
        <v>0</v>
      </c>
      <c r="F12" s="160">
        <f t="shared" si="0"/>
        <v>0</v>
      </c>
      <c r="G12" s="160">
        <f>G13+G17</f>
        <v>0</v>
      </c>
      <c r="H12" s="160">
        <f t="shared" si="0"/>
        <v>0</v>
      </c>
      <c r="I12" s="161">
        <f t="shared" si="0"/>
        <v>0</v>
      </c>
    </row>
    <row r="13" spans="1:9" ht="12" x14ac:dyDescent="0.2">
      <c r="A13" s="280" t="s">
        <v>86</v>
      </c>
      <c r="B13" s="281"/>
      <c r="C13" s="160">
        <f>C14+C15+C16</f>
        <v>0</v>
      </c>
      <c r="D13" s="160">
        <f t="shared" ref="D13:D20" si="1">D14+D18</f>
        <v>0</v>
      </c>
      <c r="E13" s="160">
        <f t="shared" ref="E13:E20" si="2">E14+E18</f>
        <v>0</v>
      </c>
      <c r="F13" s="160">
        <f t="shared" ref="F13:F20" si="3">F14+F18</f>
        <v>0</v>
      </c>
      <c r="G13" s="160">
        <f>G14+G15+G16</f>
        <v>0</v>
      </c>
      <c r="H13" s="160">
        <f t="shared" ref="H13:H20" si="4">H14+H18</f>
        <v>0</v>
      </c>
      <c r="I13" s="161">
        <f t="shared" ref="I13:I20" si="5">I14+I18</f>
        <v>0</v>
      </c>
    </row>
    <row r="14" spans="1:9" x14ac:dyDescent="0.2">
      <c r="A14" s="162"/>
      <c r="B14" s="111" t="s">
        <v>87</v>
      </c>
      <c r="C14" s="160">
        <v>0</v>
      </c>
      <c r="D14" s="160">
        <f t="shared" si="1"/>
        <v>0</v>
      </c>
      <c r="E14" s="160">
        <f t="shared" si="2"/>
        <v>0</v>
      </c>
      <c r="F14" s="160">
        <f t="shared" si="3"/>
        <v>0</v>
      </c>
      <c r="G14" s="160">
        <v>0</v>
      </c>
      <c r="H14" s="160">
        <f t="shared" si="4"/>
        <v>0</v>
      </c>
      <c r="I14" s="161">
        <f t="shared" si="5"/>
        <v>0</v>
      </c>
    </row>
    <row r="15" spans="1:9" x14ac:dyDescent="0.2">
      <c r="A15" s="162"/>
      <c r="B15" s="111" t="s">
        <v>88</v>
      </c>
      <c r="C15" s="160">
        <v>0</v>
      </c>
      <c r="D15" s="160">
        <f t="shared" si="1"/>
        <v>0</v>
      </c>
      <c r="E15" s="160">
        <f t="shared" si="2"/>
        <v>0</v>
      </c>
      <c r="F15" s="160">
        <f t="shared" si="3"/>
        <v>0</v>
      </c>
      <c r="G15" s="160">
        <v>0</v>
      </c>
      <c r="H15" s="160">
        <f t="shared" si="4"/>
        <v>0</v>
      </c>
      <c r="I15" s="161">
        <f t="shared" si="5"/>
        <v>0</v>
      </c>
    </row>
    <row r="16" spans="1:9" x14ac:dyDescent="0.2">
      <c r="A16" s="162"/>
      <c r="B16" s="111" t="s">
        <v>89</v>
      </c>
      <c r="C16" s="160">
        <v>0</v>
      </c>
      <c r="D16" s="160">
        <f t="shared" si="1"/>
        <v>0</v>
      </c>
      <c r="E16" s="160">
        <f t="shared" si="2"/>
        <v>0</v>
      </c>
      <c r="F16" s="160">
        <f t="shared" si="3"/>
        <v>0</v>
      </c>
      <c r="G16" s="160">
        <v>0</v>
      </c>
      <c r="H16" s="160">
        <f t="shared" si="4"/>
        <v>0</v>
      </c>
      <c r="I16" s="161">
        <f t="shared" si="5"/>
        <v>0</v>
      </c>
    </row>
    <row r="17" spans="1:9" ht="12" x14ac:dyDescent="0.2">
      <c r="A17" s="280" t="s">
        <v>90</v>
      </c>
      <c r="B17" s="281"/>
      <c r="C17" s="163">
        <f>C18+C19+C20</f>
        <v>0</v>
      </c>
      <c r="D17" s="160">
        <f t="shared" si="1"/>
        <v>0</v>
      </c>
      <c r="E17" s="160">
        <f t="shared" si="2"/>
        <v>0</v>
      </c>
      <c r="F17" s="160">
        <f t="shared" si="3"/>
        <v>0</v>
      </c>
      <c r="G17" s="163">
        <f>G18+G19+G20</f>
        <v>0</v>
      </c>
      <c r="H17" s="160">
        <f t="shared" si="4"/>
        <v>0</v>
      </c>
      <c r="I17" s="161">
        <f t="shared" si="5"/>
        <v>0</v>
      </c>
    </row>
    <row r="18" spans="1:9" x14ac:dyDescent="0.2">
      <c r="A18" s="162"/>
      <c r="B18" s="111" t="s">
        <v>91</v>
      </c>
      <c r="C18" s="160">
        <v>0</v>
      </c>
      <c r="D18" s="160">
        <f t="shared" si="1"/>
        <v>0</v>
      </c>
      <c r="E18" s="160">
        <f t="shared" si="2"/>
        <v>0</v>
      </c>
      <c r="F18" s="160">
        <f t="shared" si="3"/>
        <v>0</v>
      </c>
      <c r="G18" s="160">
        <v>0</v>
      </c>
      <c r="H18" s="160">
        <f t="shared" si="4"/>
        <v>0</v>
      </c>
      <c r="I18" s="161">
        <f t="shared" si="5"/>
        <v>0</v>
      </c>
    </row>
    <row r="19" spans="1:9" x14ac:dyDescent="0.2">
      <c r="A19" s="162"/>
      <c r="B19" s="111" t="s">
        <v>92</v>
      </c>
      <c r="C19" s="160">
        <v>0</v>
      </c>
      <c r="D19" s="160">
        <f t="shared" si="1"/>
        <v>0</v>
      </c>
      <c r="E19" s="160">
        <f t="shared" si="2"/>
        <v>0</v>
      </c>
      <c r="F19" s="160">
        <f t="shared" si="3"/>
        <v>0</v>
      </c>
      <c r="G19" s="160">
        <v>0</v>
      </c>
      <c r="H19" s="160">
        <f t="shared" si="4"/>
        <v>0</v>
      </c>
      <c r="I19" s="161">
        <f t="shared" si="5"/>
        <v>0</v>
      </c>
    </row>
    <row r="20" spans="1:9" x14ac:dyDescent="0.2">
      <c r="A20" s="162"/>
      <c r="B20" s="111" t="s">
        <v>93</v>
      </c>
      <c r="C20" s="163">
        <v>0</v>
      </c>
      <c r="D20" s="160">
        <f t="shared" si="1"/>
        <v>0</v>
      </c>
      <c r="E20" s="160">
        <f t="shared" si="2"/>
        <v>0</v>
      </c>
      <c r="F20" s="160">
        <f t="shared" si="3"/>
        <v>0</v>
      </c>
      <c r="G20" s="163">
        <v>0</v>
      </c>
      <c r="H20" s="160">
        <f t="shared" si="4"/>
        <v>0</v>
      </c>
      <c r="I20" s="161">
        <f t="shared" si="5"/>
        <v>0</v>
      </c>
    </row>
    <row r="21" spans="1:9" ht="12" x14ac:dyDescent="0.2">
      <c r="A21" s="280" t="s">
        <v>94</v>
      </c>
      <c r="B21" s="281"/>
      <c r="C21" s="163">
        <v>33874042</v>
      </c>
      <c r="D21" s="160">
        <v>0</v>
      </c>
      <c r="E21" s="160">
        <v>0</v>
      </c>
      <c r="F21" s="160">
        <v>0</v>
      </c>
      <c r="G21" s="163">
        <v>29388693</v>
      </c>
      <c r="H21" s="160">
        <v>0</v>
      </c>
      <c r="I21" s="161">
        <v>0</v>
      </c>
    </row>
    <row r="22" spans="1:9" x14ac:dyDescent="0.2">
      <c r="A22" s="162"/>
      <c r="B22" s="111"/>
      <c r="C22" s="113"/>
      <c r="D22" s="113"/>
      <c r="E22" s="113"/>
      <c r="F22" s="113"/>
      <c r="G22" s="113"/>
      <c r="H22" s="113"/>
      <c r="I22" s="164"/>
    </row>
    <row r="23" spans="1:9" ht="12" x14ac:dyDescent="0.2">
      <c r="A23" s="280" t="s">
        <v>95</v>
      </c>
      <c r="B23" s="281"/>
      <c r="C23" s="113"/>
      <c r="D23" s="113"/>
      <c r="E23" s="113"/>
      <c r="F23" s="113"/>
      <c r="G23" s="113"/>
      <c r="H23" s="113"/>
      <c r="I23" s="164"/>
    </row>
    <row r="24" spans="1:9" x14ac:dyDescent="0.2">
      <c r="A24" s="278"/>
      <c r="B24" s="279"/>
      <c r="C24" s="113"/>
      <c r="D24" s="113"/>
      <c r="E24" s="113"/>
      <c r="F24" s="113"/>
      <c r="G24" s="113"/>
      <c r="H24" s="113"/>
      <c r="I24" s="164"/>
    </row>
    <row r="25" spans="1:9" ht="12" x14ac:dyDescent="0.2">
      <c r="A25" s="280" t="s">
        <v>481</v>
      </c>
      <c r="B25" s="281"/>
      <c r="C25" s="113"/>
      <c r="D25" s="113"/>
      <c r="E25" s="113"/>
      <c r="F25" s="113"/>
      <c r="G25" s="113"/>
      <c r="H25" s="113"/>
      <c r="I25" s="164"/>
    </row>
    <row r="26" spans="1:9" x14ac:dyDescent="0.2">
      <c r="A26" s="278" t="s">
        <v>96</v>
      </c>
      <c r="B26" s="279"/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5">
        <v>0</v>
      </c>
    </row>
    <row r="27" spans="1:9" x14ac:dyDescent="0.2">
      <c r="A27" s="278" t="s">
        <v>97</v>
      </c>
      <c r="B27" s="279"/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5">
        <v>0</v>
      </c>
    </row>
    <row r="28" spans="1:9" x14ac:dyDescent="0.2">
      <c r="A28" s="278" t="s">
        <v>98</v>
      </c>
      <c r="B28" s="279"/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5">
        <v>0</v>
      </c>
    </row>
    <row r="29" spans="1:9" x14ac:dyDescent="0.2">
      <c r="A29" s="278"/>
      <c r="B29" s="279"/>
      <c r="C29" s="113"/>
      <c r="D29" s="113"/>
      <c r="E29" s="113"/>
      <c r="F29" s="113"/>
      <c r="G29" s="113"/>
      <c r="H29" s="113"/>
      <c r="I29" s="164"/>
    </row>
    <row r="30" spans="1:9" ht="12" x14ac:dyDescent="0.2">
      <c r="A30" s="280" t="s">
        <v>99</v>
      </c>
      <c r="B30" s="281"/>
      <c r="C30" s="160"/>
      <c r="D30" s="113"/>
      <c r="E30" s="113"/>
      <c r="F30" s="113"/>
      <c r="G30" s="113"/>
      <c r="H30" s="113"/>
      <c r="I30" s="165"/>
    </row>
    <row r="31" spans="1:9" x14ac:dyDescent="0.2">
      <c r="A31" s="278" t="s">
        <v>100</v>
      </c>
      <c r="B31" s="279"/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5">
        <v>0</v>
      </c>
    </row>
    <row r="32" spans="1:9" x14ac:dyDescent="0.2">
      <c r="A32" s="278" t="s">
        <v>101</v>
      </c>
      <c r="B32" s="279"/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5">
        <v>0</v>
      </c>
    </row>
    <row r="33" spans="1:9" x14ac:dyDescent="0.2">
      <c r="A33" s="278" t="s">
        <v>102</v>
      </c>
      <c r="B33" s="279"/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5">
        <v>0</v>
      </c>
    </row>
    <row r="34" spans="1:9" ht="12" thickBot="1" x14ac:dyDescent="0.25">
      <c r="A34" s="298"/>
      <c r="B34" s="299"/>
      <c r="C34" s="166"/>
      <c r="D34" s="166"/>
      <c r="E34" s="166"/>
      <c r="F34" s="166"/>
      <c r="G34" s="166"/>
      <c r="H34" s="166"/>
      <c r="I34" s="167"/>
    </row>
    <row r="36" spans="1:9" ht="12" x14ac:dyDescent="0.2">
      <c r="B36" s="300" t="s">
        <v>636</v>
      </c>
      <c r="C36" s="88" t="s">
        <v>637</v>
      </c>
      <c r="D36" s="88" t="s">
        <v>103</v>
      </c>
      <c r="E36" s="88" t="s">
        <v>641</v>
      </c>
      <c r="F36" s="88" t="s">
        <v>81</v>
      </c>
      <c r="G36" s="88" t="s">
        <v>645</v>
      </c>
    </row>
    <row r="37" spans="1:9" ht="12" x14ac:dyDescent="0.2">
      <c r="B37" s="301"/>
      <c r="C37" s="100" t="s">
        <v>638</v>
      </c>
      <c r="D37" s="100" t="s">
        <v>639</v>
      </c>
      <c r="E37" s="100" t="s">
        <v>642</v>
      </c>
      <c r="F37" s="100" t="s">
        <v>643</v>
      </c>
      <c r="G37" s="100" t="s">
        <v>646</v>
      </c>
    </row>
    <row r="38" spans="1:9" ht="12" x14ac:dyDescent="0.2">
      <c r="B38" s="302"/>
      <c r="C38" s="157"/>
      <c r="D38" s="89" t="s">
        <v>640</v>
      </c>
      <c r="E38" s="157"/>
      <c r="F38" s="89" t="s">
        <v>644</v>
      </c>
      <c r="G38" s="157"/>
    </row>
    <row r="39" spans="1:9" ht="12" x14ac:dyDescent="0.2">
      <c r="B39" s="112" t="s">
        <v>647</v>
      </c>
      <c r="C39" s="158"/>
      <c r="D39" s="158"/>
      <c r="E39" s="158"/>
      <c r="F39" s="158"/>
      <c r="G39" s="158"/>
    </row>
    <row r="40" spans="1:9" ht="12" x14ac:dyDescent="0.2">
      <c r="B40" s="35" t="s">
        <v>648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</row>
    <row r="41" spans="1:9" x14ac:dyDescent="0.2">
      <c r="B41" s="113" t="s">
        <v>649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</row>
    <row r="42" spans="1:9" x14ac:dyDescent="0.2">
      <c r="B42" s="113" t="s">
        <v>650</v>
      </c>
      <c r="C42" s="168">
        <v>0</v>
      </c>
      <c r="D42" s="168">
        <v>0</v>
      </c>
      <c r="E42" s="168">
        <v>0</v>
      </c>
      <c r="F42" s="168">
        <v>0</v>
      </c>
      <c r="G42" s="168">
        <v>0</v>
      </c>
    </row>
    <row r="43" spans="1:9" x14ac:dyDescent="0.2">
      <c r="B43" s="114" t="s">
        <v>651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</row>
    <row r="44" spans="1:9" x14ac:dyDescent="0.2">
      <c r="B44" s="170"/>
      <c r="C44" s="170"/>
      <c r="D44" s="170"/>
      <c r="E44" s="170"/>
      <c r="F44" s="170"/>
    </row>
    <row r="45" spans="1:9" x14ac:dyDescent="0.2">
      <c r="B45" s="170"/>
      <c r="C45" s="170"/>
      <c r="D45" s="170"/>
      <c r="E45" s="170"/>
      <c r="F45" s="170"/>
    </row>
    <row r="46" spans="1:9" x14ac:dyDescent="0.2">
      <c r="B46" s="170"/>
      <c r="C46" s="170"/>
      <c r="D46" s="170"/>
      <c r="E46" s="170"/>
      <c r="F46" s="170"/>
    </row>
    <row r="47" spans="1:9" x14ac:dyDescent="0.2">
      <c r="B47" s="170"/>
      <c r="C47" s="170"/>
      <c r="D47" s="170"/>
      <c r="E47" s="170"/>
      <c r="F47" s="170"/>
    </row>
    <row r="48" spans="1:9" x14ac:dyDescent="0.2">
      <c r="B48" s="170"/>
      <c r="C48" s="170"/>
      <c r="D48" s="170"/>
      <c r="E48" s="170"/>
      <c r="F48" s="170"/>
    </row>
    <row r="49" spans="2:8" x14ac:dyDescent="0.2">
      <c r="B49" s="170"/>
      <c r="C49" s="170"/>
      <c r="D49" s="170"/>
      <c r="E49" s="170"/>
      <c r="F49" s="170"/>
    </row>
    <row r="50" spans="2:8" ht="15" customHeight="1" x14ac:dyDescent="0.25">
      <c r="B50" s="258" t="s">
        <v>487</v>
      </c>
      <c r="C50" s="258"/>
      <c r="D50" s="258"/>
      <c r="E50" s="171"/>
      <c r="F50" s="258" t="s">
        <v>524</v>
      </c>
      <c r="G50" s="258"/>
      <c r="H50" s="258"/>
    </row>
    <row r="51" spans="2:8" ht="15" customHeight="1" x14ac:dyDescent="0.25">
      <c r="B51" s="258" t="s">
        <v>488</v>
      </c>
      <c r="C51" s="258"/>
      <c r="D51" s="258"/>
      <c r="E51" s="171"/>
      <c r="F51" s="258" t="s">
        <v>489</v>
      </c>
      <c r="G51" s="258"/>
      <c r="H51" s="258"/>
    </row>
  </sheetData>
  <mergeCells count="32">
    <mergeCell ref="A4:I4"/>
    <mergeCell ref="A5:I5"/>
    <mergeCell ref="A6:B6"/>
    <mergeCell ref="B50:D50"/>
    <mergeCell ref="B51:D51"/>
    <mergeCell ref="A7:B7"/>
    <mergeCell ref="A9:B9"/>
    <mergeCell ref="A10:B10"/>
    <mergeCell ref="A11:B11"/>
    <mergeCell ref="A12:B12"/>
    <mergeCell ref="A13:B13"/>
    <mergeCell ref="A33:B33"/>
    <mergeCell ref="A34:B34"/>
    <mergeCell ref="A31:B31"/>
    <mergeCell ref="A32:B32"/>
    <mergeCell ref="B36:B38"/>
    <mergeCell ref="F50:H50"/>
    <mergeCell ref="F51:H51"/>
    <mergeCell ref="A1:I1"/>
    <mergeCell ref="A27:B27"/>
    <mergeCell ref="A28:B28"/>
    <mergeCell ref="A29:B29"/>
    <mergeCell ref="A30:B30"/>
    <mergeCell ref="A17:B17"/>
    <mergeCell ref="A21:B21"/>
    <mergeCell ref="A23:B23"/>
    <mergeCell ref="A24:B24"/>
    <mergeCell ref="A25:B25"/>
    <mergeCell ref="A26:B26"/>
    <mergeCell ref="A8:B8"/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G34" sqref="G34:J34"/>
    </sheetView>
  </sheetViews>
  <sheetFormatPr baseColWidth="10" defaultRowHeight="14.4" x14ac:dyDescent="0.3"/>
  <cols>
    <col min="1" max="1" width="39.6640625" style="51" customWidth="1"/>
    <col min="2" max="2" width="9.44140625" style="51" bestFit="1" customWidth="1"/>
    <col min="3" max="3" width="10.44140625" style="51" bestFit="1" customWidth="1"/>
    <col min="4" max="4" width="9.6640625" style="51" bestFit="1" customWidth="1"/>
    <col min="5" max="5" width="9.44140625" style="51" bestFit="1" customWidth="1"/>
    <col min="6" max="6" width="9" style="51" bestFit="1" customWidth="1"/>
    <col min="7" max="7" width="13.44140625" style="51" bestFit="1" customWidth="1"/>
    <col min="8" max="8" width="16.33203125" style="22" customWidth="1"/>
    <col min="9" max="9" width="18.109375" style="22" customWidth="1"/>
    <col min="10" max="10" width="17.5546875" style="22" customWidth="1"/>
    <col min="11" max="11" width="15.88671875" style="22" customWidth="1"/>
  </cols>
  <sheetData>
    <row r="1" spans="1:11" s="44" customFormat="1" x14ac:dyDescent="0.3">
      <c r="A1" s="43" t="s">
        <v>574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44" customFormat="1" x14ac:dyDescent="0.3">
      <c r="A2" s="304" t="str">
        <f>'FORMATO 2 IADPyOP'!A2:I2</f>
        <v>UNIVERSIDAD TECNOLOGICA DE TLAXCALA</v>
      </c>
      <c r="B2" s="305"/>
      <c r="C2" s="305"/>
      <c r="D2" s="305"/>
      <c r="E2" s="305"/>
      <c r="F2" s="305"/>
      <c r="G2" s="305"/>
      <c r="H2" s="305"/>
      <c r="I2" s="305"/>
      <c r="J2" s="305"/>
      <c r="K2" s="306"/>
    </row>
    <row r="3" spans="1:11" s="44" customFormat="1" x14ac:dyDescent="0.3">
      <c r="A3" s="304" t="s">
        <v>532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s="44" customFormat="1" x14ac:dyDescent="0.3">
      <c r="A4" s="304" t="str">
        <f>'FORMATO 2 IADPyOP'!A4:I4</f>
        <v>Del 01 de Enero al 31 de Diciembre de 2016</v>
      </c>
      <c r="B4" s="305"/>
      <c r="C4" s="305"/>
      <c r="D4" s="305"/>
      <c r="E4" s="305"/>
      <c r="F4" s="305"/>
      <c r="G4" s="305"/>
      <c r="H4" s="305"/>
      <c r="I4" s="305"/>
      <c r="J4" s="305"/>
      <c r="K4" s="306"/>
    </row>
    <row r="5" spans="1:11" x14ac:dyDescent="0.3">
      <c r="A5" s="304" t="s">
        <v>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</row>
    <row r="6" spans="1:11" x14ac:dyDescent="0.3">
      <c r="A6" s="40" t="s">
        <v>533</v>
      </c>
      <c r="B6" s="40" t="s">
        <v>535</v>
      </c>
      <c r="C6" s="40" t="s">
        <v>537</v>
      </c>
      <c r="D6" s="40" t="s">
        <v>537</v>
      </c>
      <c r="E6" s="40" t="s">
        <v>543</v>
      </c>
      <c r="F6" s="40" t="s">
        <v>103</v>
      </c>
      <c r="G6" s="40" t="s">
        <v>547</v>
      </c>
      <c r="H6" s="40" t="s">
        <v>547</v>
      </c>
      <c r="I6" s="40" t="s">
        <v>555</v>
      </c>
      <c r="J6" s="40" t="s">
        <v>556</v>
      </c>
      <c r="K6" s="40" t="s">
        <v>559</v>
      </c>
    </row>
    <row r="7" spans="1:11" x14ac:dyDescent="0.3">
      <c r="A7" s="41" t="s">
        <v>534</v>
      </c>
      <c r="B7" s="41" t="s">
        <v>536</v>
      </c>
      <c r="C7" s="41" t="s">
        <v>538</v>
      </c>
      <c r="D7" s="41" t="s">
        <v>541</v>
      </c>
      <c r="E7" s="41" t="s">
        <v>544</v>
      </c>
      <c r="F7" s="41" t="s">
        <v>546</v>
      </c>
      <c r="G7" s="41" t="s">
        <v>548</v>
      </c>
      <c r="H7" s="41" t="s">
        <v>548</v>
      </c>
      <c r="I7" s="41" t="s">
        <v>671</v>
      </c>
      <c r="J7" s="41" t="s">
        <v>557</v>
      </c>
      <c r="K7" s="41" t="s">
        <v>560</v>
      </c>
    </row>
    <row r="8" spans="1:11" x14ac:dyDescent="0.3">
      <c r="A8" s="45"/>
      <c r="B8" s="45"/>
      <c r="C8" s="41" t="s">
        <v>539</v>
      </c>
      <c r="D8" s="41" t="s">
        <v>542</v>
      </c>
      <c r="E8" s="41" t="s">
        <v>545</v>
      </c>
      <c r="F8" s="45"/>
      <c r="G8" s="41" t="s">
        <v>549</v>
      </c>
      <c r="H8" s="41" t="s">
        <v>549</v>
      </c>
      <c r="I8" s="41" t="s">
        <v>672</v>
      </c>
      <c r="J8" s="41" t="s">
        <v>558</v>
      </c>
      <c r="K8" s="41" t="s">
        <v>674</v>
      </c>
    </row>
    <row r="9" spans="1:11" x14ac:dyDescent="0.3">
      <c r="A9" s="45"/>
      <c r="B9" s="45"/>
      <c r="C9" s="41" t="s">
        <v>540</v>
      </c>
      <c r="D9" s="45"/>
      <c r="E9" s="45"/>
      <c r="F9" s="45"/>
      <c r="G9" s="41" t="s">
        <v>550</v>
      </c>
      <c r="H9" s="41" t="s">
        <v>550</v>
      </c>
      <c r="I9" s="45"/>
      <c r="J9" s="41" t="s">
        <v>673</v>
      </c>
      <c r="K9" s="41" t="s">
        <v>675</v>
      </c>
    </row>
    <row r="10" spans="1:11" x14ac:dyDescent="0.3">
      <c r="A10" s="45"/>
      <c r="B10" s="45"/>
      <c r="C10" s="45"/>
      <c r="D10" s="45"/>
      <c r="E10" s="45"/>
      <c r="F10" s="45"/>
      <c r="G10" s="41" t="s">
        <v>551</v>
      </c>
      <c r="H10" s="41" t="s">
        <v>552</v>
      </c>
      <c r="I10" s="45"/>
      <c r="J10" s="41" t="s">
        <v>575</v>
      </c>
      <c r="K10" s="41" t="s">
        <v>576</v>
      </c>
    </row>
    <row r="11" spans="1:11" x14ac:dyDescent="0.3">
      <c r="A11" s="45"/>
      <c r="B11" s="45"/>
      <c r="C11" s="45"/>
      <c r="D11" s="45"/>
      <c r="E11" s="45"/>
      <c r="F11" s="45"/>
      <c r="G11" s="45"/>
      <c r="H11" s="41" t="s">
        <v>553</v>
      </c>
      <c r="I11" s="45"/>
      <c r="J11" s="45"/>
      <c r="K11" s="45"/>
    </row>
    <row r="12" spans="1:11" x14ac:dyDescent="0.3">
      <c r="A12" s="46"/>
      <c r="B12" s="46"/>
      <c r="C12" s="46"/>
      <c r="D12" s="46"/>
      <c r="E12" s="46"/>
      <c r="F12" s="46"/>
      <c r="G12" s="46"/>
      <c r="H12" s="42" t="s">
        <v>554</v>
      </c>
      <c r="I12" s="46"/>
      <c r="J12" s="46"/>
      <c r="K12" s="46"/>
    </row>
    <row r="13" spans="1:11" ht="24.75" customHeigh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24.75" customHeight="1" x14ac:dyDescent="0.3">
      <c r="A14" s="52" t="s">
        <v>561</v>
      </c>
      <c r="B14" s="303"/>
      <c r="C14" s="303"/>
      <c r="D14" s="303"/>
      <c r="E14" s="303">
        <v>0</v>
      </c>
      <c r="F14" s="303"/>
      <c r="G14" s="303">
        <v>0</v>
      </c>
      <c r="H14" s="303">
        <v>0</v>
      </c>
      <c r="I14" s="303">
        <v>0</v>
      </c>
      <c r="J14" s="303">
        <v>0</v>
      </c>
      <c r="K14" s="303">
        <v>0</v>
      </c>
    </row>
    <row r="15" spans="1:11" ht="24.75" customHeight="1" x14ac:dyDescent="0.3">
      <c r="A15" s="172" t="s">
        <v>562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</row>
    <row r="16" spans="1:11" ht="24.75" customHeight="1" x14ac:dyDescent="0.3">
      <c r="A16" s="53" t="s">
        <v>563</v>
      </c>
      <c r="B16" s="303"/>
      <c r="C16" s="303"/>
      <c r="D16" s="303"/>
      <c r="E16" s="303">
        <v>0</v>
      </c>
      <c r="F16" s="303"/>
      <c r="G16" s="303">
        <v>0</v>
      </c>
      <c r="H16" s="303">
        <v>0</v>
      </c>
      <c r="I16" s="303">
        <v>0</v>
      </c>
      <c r="J16" s="303">
        <v>0</v>
      </c>
      <c r="K16" s="303">
        <v>0</v>
      </c>
    </row>
    <row r="17" spans="1:11" ht="24.75" customHeight="1" x14ac:dyDescent="0.3">
      <c r="A17" s="53" t="s">
        <v>564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</row>
    <row r="18" spans="1:11" ht="24.75" customHeight="1" x14ac:dyDescent="0.3">
      <c r="A18" s="53" t="s">
        <v>565</v>
      </c>
      <c r="B18" s="303"/>
      <c r="C18" s="303"/>
      <c r="D18" s="303"/>
      <c r="E18" s="303">
        <v>0</v>
      </c>
      <c r="F18" s="303"/>
      <c r="G18" s="303">
        <v>0</v>
      </c>
      <c r="H18" s="303">
        <v>0</v>
      </c>
      <c r="I18" s="303">
        <v>0</v>
      </c>
      <c r="J18" s="303">
        <v>0</v>
      </c>
      <c r="K18" s="303">
        <v>0</v>
      </c>
    </row>
    <row r="19" spans="1:11" ht="24.75" customHeight="1" x14ac:dyDescent="0.3">
      <c r="A19" s="53" t="s">
        <v>566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1" ht="24.75" customHeight="1" x14ac:dyDescent="0.3">
      <c r="A20" s="49"/>
      <c r="B20" s="303"/>
      <c r="C20" s="303"/>
      <c r="D20" s="303"/>
      <c r="E20" s="303">
        <v>0</v>
      </c>
      <c r="F20" s="303"/>
      <c r="G20" s="303">
        <v>0</v>
      </c>
      <c r="H20" s="303">
        <v>0</v>
      </c>
      <c r="I20" s="303">
        <v>0</v>
      </c>
      <c r="J20" s="303">
        <v>0</v>
      </c>
      <c r="K20" s="303">
        <v>0</v>
      </c>
    </row>
    <row r="21" spans="1:11" ht="24.75" customHeight="1" x14ac:dyDescent="0.3">
      <c r="A21" s="52" t="s">
        <v>567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</row>
    <row r="22" spans="1:11" ht="24.75" customHeight="1" x14ac:dyDescent="0.3">
      <c r="A22" s="53" t="s">
        <v>568</v>
      </c>
      <c r="B22" s="303"/>
      <c r="C22" s="303"/>
      <c r="D22" s="303"/>
      <c r="E22" s="303">
        <v>0</v>
      </c>
      <c r="F22" s="303"/>
      <c r="G22" s="303">
        <v>0</v>
      </c>
      <c r="H22" s="303">
        <v>0</v>
      </c>
      <c r="I22" s="303">
        <v>0</v>
      </c>
      <c r="J22" s="303">
        <v>0</v>
      </c>
      <c r="K22" s="303">
        <v>0</v>
      </c>
    </row>
    <row r="23" spans="1:11" ht="24.75" customHeight="1" x14ac:dyDescent="0.3">
      <c r="A23" s="53" t="s">
        <v>569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</row>
    <row r="24" spans="1:11" ht="24.75" customHeight="1" x14ac:dyDescent="0.3">
      <c r="A24" s="53" t="s">
        <v>570</v>
      </c>
      <c r="B24" s="303"/>
      <c r="C24" s="303"/>
      <c r="D24" s="303"/>
      <c r="E24" s="303">
        <v>0</v>
      </c>
      <c r="F24" s="303"/>
      <c r="G24" s="303">
        <v>0</v>
      </c>
      <c r="H24" s="303">
        <v>0</v>
      </c>
      <c r="I24" s="303">
        <v>0</v>
      </c>
      <c r="J24" s="303">
        <v>0</v>
      </c>
      <c r="K24" s="303">
        <v>0</v>
      </c>
    </row>
    <row r="25" spans="1:11" ht="24.75" customHeight="1" x14ac:dyDescent="0.3">
      <c r="A25" s="53" t="s">
        <v>571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  <row r="26" spans="1:11" ht="24.75" customHeight="1" x14ac:dyDescent="0.3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24.75" customHeight="1" x14ac:dyDescent="0.3">
      <c r="A27" s="52" t="s">
        <v>572</v>
      </c>
      <c r="B27" s="303"/>
      <c r="C27" s="303"/>
      <c r="D27" s="303"/>
      <c r="E27" s="303">
        <v>0</v>
      </c>
      <c r="F27" s="303"/>
      <c r="G27" s="303">
        <v>0</v>
      </c>
      <c r="H27" s="303">
        <v>0</v>
      </c>
      <c r="I27" s="303">
        <v>0</v>
      </c>
      <c r="J27" s="303">
        <v>0</v>
      </c>
      <c r="K27" s="303">
        <v>0</v>
      </c>
    </row>
    <row r="28" spans="1:11" ht="24.75" customHeight="1" x14ac:dyDescent="0.3">
      <c r="A28" s="52" t="s">
        <v>573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</row>
    <row r="29" spans="1:11" ht="24.75" customHeight="1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x14ac:dyDescent="0.3">
      <c r="A30" s="22"/>
      <c r="B30" s="22"/>
      <c r="C30" s="22"/>
      <c r="D30" s="22"/>
      <c r="E30" s="22"/>
      <c r="F30" s="22"/>
      <c r="G30" s="22"/>
    </row>
    <row r="33" spans="1:10" x14ac:dyDescent="0.3">
      <c r="A33" s="257" t="s">
        <v>487</v>
      </c>
      <c r="B33" s="257"/>
      <c r="C33" s="257"/>
      <c r="D33" s="257"/>
      <c r="E33" s="26"/>
      <c r="G33" s="257" t="s">
        <v>524</v>
      </c>
      <c r="H33" s="257"/>
      <c r="I33" s="257"/>
      <c r="J33" s="257"/>
    </row>
    <row r="34" spans="1:10" x14ac:dyDescent="0.3">
      <c r="A34" s="257" t="s">
        <v>488</v>
      </c>
      <c r="B34" s="257"/>
      <c r="C34" s="257"/>
      <c r="D34" s="257"/>
      <c r="E34" s="26"/>
      <c r="G34" s="257" t="s">
        <v>489</v>
      </c>
      <c r="H34" s="257"/>
      <c r="I34" s="257"/>
      <c r="J34" s="257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82" zoomScaleNormal="100" workbookViewId="0">
      <selection activeCell="E20" sqref="E20"/>
    </sheetView>
  </sheetViews>
  <sheetFormatPr baseColWidth="10" defaultColWidth="11.44140625" defaultRowHeight="12" x14ac:dyDescent="0.25"/>
  <cols>
    <col min="1" max="1" width="11.44140625" style="22"/>
    <col min="2" max="2" width="90" style="22" bestFit="1" customWidth="1"/>
    <col min="3" max="3" width="14" style="22" bestFit="1" customWidth="1"/>
    <col min="4" max="5" width="13.44140625" style="22" bestFit="1" customWidth="1"/>
    <col min="6" max="16384" width="11.44140625" style="22"/>
  </cols>
  <sheetData>
    <row r="1" spans="1:8" x14ac:dyDescent="0.25">
      <c r="A1" s="307" t="s">
        <v>657</v>
      </c>
      <c r="B1" s="307"/>
      <c r="C1" s="307"/>
      <c r="D1" s="307"/>
      <c r="E1" s="307"/>
    </row>
    <row r="2" spans="1:8" x14ac:dyDescent="0.25">
      <c r="A2" s="330" t="str">
        <f>'FORMATO 2 IADPyOP'!A2:I2</f>
        <v>UNIVERSIDAD TECNOLOGICA DE TLAXCALA</v>
      </c>
      <c r="B2" s="331"/>
      <c r="C2" s="331"/>
      <c r="D2" s="331"/>
      <c r="E2" s="291"/>
    </row>
    <row r="3" spans="1:8" x14ac:dyDescent="0.25">
      <c r="A3" s="332" t="s">
        <v>104</v>
      </c>
      <c r="B3" s="333"/>
      <c r="C3" s="333"/>
      <c r="D3" s="333"/>
      <c r="E3" s="293"/>
    </row>
    <row r="4" spans="1:8" x14ac:dyDescent="0.25">
      <c r="A4" s="332" t="str">
        <f>'FORMATO 2 IADPyOP'!A4:I4</f>
        <v>Del 01 de Enero al 31 de Diciembre de 2016</v>
      </c>
      <c r="B4" s="333"/>
      <c r="C4" s="333"/>
      <c r="D4" s="333"/>
      <c r="E4" s="293"/>
    </row>
    <row r="5" spans="1:8" x14ac:dyDescent="0.25">
      <c r="A5" s="334" t="s">
        <v>0</v>
      </c>
      <c r="B5" s="335"/>
      <c r="C5" s="335"/>
      <c r="D5" s="335"/>
      <c r="E5" s="336"/>
    </row>
    <row r="6" spans="1:8" x14ac:dyDescent="0.25">
      <c r="A6" s="70"/>
      <c r="B6" s="70"/>
      <c r="C6" s="70"/>
      <c r="D6" s="70"/>
      <c r="E6" s="70"/>
    </row>
    <row r="7" spans="1:8" x14ac:dyDescent="0.25">
      <c r="A7" s="315" t="s">
        <v>1</v>
      </c>
      <c r="B7" s="316"/>
      <c r="C7" s="88" t="s">
        <v>105</v>
      </c>
      <c r="D7" s="300" t="s">
        <v>107</v>
      </c>
      <c r="E7" s="88" t="s">
        <v>108</v>
      </c>
    </row>
    <row r="8" spans="1:8" x14ac:dyDescent="0.25">
      <c r="A8" s="317"/>
      <c r="B8" s="318"/>
      <c r="C8" s="89" t="s">
        <v>106</v>
      </c>
      <c r="D8" s="302"/>
      <c r="E8" s="89" t="s">
        <v>109</v>
      </c>
    </row>
    <row r="9" spans="1:8" x14ac:dyDescent="0.25">
      <c r="A9" s="115"/>
      <c r="B9" s="116"/>
      <c r="C9" s="71"/>
      <c r="D9" s="71"/>
      <c r="E9" s="71"/>
    </row>
    <row r="10" spans="1:8" x14ac:dyDescent="0.25">
      <c r="A10" s="117"/>
      <c r="B10" s="118" t="s">
        <v>110</v>
      </c>
      <c r="C10" s="86">
        <f>C11+C12+C13</f>
        <v>56547226.950000003</v>
      </c>
      <c r="D10" s="86">
        <f>D11+D12+D13</f>
        <v>71431727</v>
      </c>
      <c r="E10" s="86">
        <f>E11+E12+E13</f>
        <v>71399027</v>
      </c>
    </row>
    <row r="11" spans="1:8" x14ac:dyDescent="0.25">
      <c r="A11" s="117"/>
      <c r="B11" s="119" t="s">
        <v>111</v>
      </c>
      <c r="C11" s="57">
        <f>'FORMATO 5 EAID'!D50</f>
        <v>7828620.9500000002</v>
      </c>
      <c r="D11" s="57">
        <f>'FORMATO 5 EAID'!G50</f>
        <v>38865218</v>
      </c>
      <c r="E11" s="57">
        <f>'FORMATO 5 EAID'!H50</f>
        <v>38832518</v>
      </c>
    </row>
    <row r="12" spans="1:8" x14ac:dyDescent="0.25">
      <c r="A12" s="117"/>
      <c r="B12" s="119" t="s">
        <v>112</v>
      </c>
      <c r="C12" s="57">
        <f>'FORMATO 5 EAID'!D86</f>
        <v>48718606</v>
      </c>
      <c r="D12" s="57">
        <f>'FORMATO 5 EAID'!G86</f>
        <v>32566509</v>
      </c>
      <c r="E12" s="57">
        <f>'FORMATO 5 EAID'!H86</f>
        <v>32566509</v>
      </c>
      <c r="H12" s="81"/>
    </row>
    <row r="13" spans="1:8" x14ac:dyDescent="0.25">
      <c r="A13" s="117"/>
      <c r="B13" s="119" t="s">
        <v>113</v>
      </c>
      <c r="C13" s="57">
        <v>0</v>
      </c>
      <c r="D13" s="57">
        <v>0</v>
      </c>
      <c r="E13" s="57">
        <v>0</v>
      </c>
      <c r="H13" s="81"/>
    </row>
    <row r="14" spans="1:8" x14ac:dyDescent="0.25">
      <c r="A14" s="117"/>
      <c r="B14" s="120"/>
      <c r="C14" s="93"/>
      <c r="D14" s="93"/>
      <c r="E14" s="93"/>
    </row>
    <row r="15" spans="1:8" x14ac:dyDescent="0.25">
      <c r="A15" s="117"/>
      <c r="B15" s="118" t="s">
        <v>114</v>
      </c>
      <c r="C15" s="90">
        <f>C16+C17</f>
        <v>56547227</v>
      </c>
      <c r="D15" s="90">
        <f>D16+D17+1</f>
        <v>70806451.060000002</v>
      </c>
      <c r="E15" s="90">
        <f>E16+E17</f>
        <v>59656087</v>
      </c>
    </row>
    <row r="16" spans="1:8" x14ac:dyDescent="0.25">
      <c r="A16" s="117"/>
      <c r="B16" s="119" t="s">
        <v>115</v>
      </c>
      <c r="C16" s="57">
        <f>'FORMATO 6a) EAEPED'!C11</f>
        <v>26828621</v>
      </c>
      <c r="D16" s="57">
        <f>'FORMATO 6a) EAEPED'!F11</f>
        <v>38646590.060000002</v>
      </c>
      <c r="E16" s="57">
        <f>'FORMATO 6a) EAEPED'!G11</f>
        <v>29645919</v>
      </c>
    </row>
    <row r="17" spans="1:5" x14ac:dyDescent="0.25">
      <c r="A17" s="117"/>
      <c r="B17" s="119" t="s">
        <v>116</v>
      </c>
      <c r="C17" s="57">
        <f>'FORMATO 6a) EAEPED'!C92</f>
        <v>29718606</v>
      </c>
      <c r="D17" s="57">
        <f>'FORMATO 6a) EAEPED'!F92</f>
        <v>32159860</v>
      </c>
      <c r="E17" s="57">
        <f>'FORMATO 6a) EAEPED'!G92</f>
        <v>30010168</v>
      </c>
    </row>
    <row r="18" spans="1:5" x14ac:dyDescent="0.25">
      <c r="A18" s="117"/>
      <c r="B18" s="120"/>
      <c r="C18" s="93"/>
      <c r="D18" s="93"/>
      <c r="E18" s="93"/>
    </row>
    <row r="19" spans="1:5" x14ac:dyDescent="0.25">
      <c r="A19" s="117"/>
      <c r="B19" s="118" t="s">
        <v>117</v>
      </c>
      <c r="C19" s="68">
        <f>C20+C21</f>
        <v>0</v>
      </c>
      <c r="D19" s="68">
        <f>D20+D21</f>
        <v>0</v>
      </c>
      <c r="E19" s="68">
        <f>E20+E21</f>
        <v>0</v>
      </c>
    </row>
    <row r="20" spans="1:5" x14ac:dyDescent="0.25">
      <c r="A20" s="117"/>
      <c r="B20" s="119" t="s">
        <v>118</v>
      </c>
      <c r="C20" s="92">
        <v>0</v>
      </c>
      <c r="D20" s="93">
        <v>0</v>
      </c>
      <c r="E20" s="93">
        <v>0</v>
      </c>
    </row>
    <row r="21" spans="1:5" x14ac:dyDescent="0.25">
      <c r="A21" s="313"/>
      <c r="B21" s="119" t="s">
        <v>119</v>
      </c>
      <c r="C21" s="337">
        <v>0</v>
      </c>
      <c r="D21" s="338">
        <v>0</v>
      </c>
      <c r="E21" s="338">
        <v>0</v>
      </c>
    </row>
    <row r="22" spans="1:5" x14ac:dyDescent="0.25">
      <c r="A22" s="313"/>
      <c r="B22" s="119" t="s">
        <v>120</v>
      </c>
      <c r="C22" s="337"/>
      <c r="D22" s="338"/>
      <c r="E22" s="338"/>
    </row>
    <row r="23" spans="1:5" x14ac:dyDescent="0.25">
      <c r="A23" s="117"/>
      <c r="B23" s="120"/>
      <c r="C23" s="93"/>
      <c r="D23" s="93"/>
      <c r="E23" s="93"/>
    </row>
    <row r="24" spans="1:5" x14ac:dyDescent="0.25">
      <c r="A24" s="313"/>
      <c r="B24" s="118" t="s">
        <v>121</v>
      </c>
      <c r="C24" s="77">
        <v>0</v>
      </c>
      <c r="D24" s="90">
        <f>+D10-D15+D19</f>
        <v>625275.93999999762</v>
      </c>
      <c r="E24" s="90">
        <f t="shared" ref="E24" si="0">+E10-E15+E19</f>
        <v>11742940</v>
      </c>
    </row>
    <row r="25" spans="1:5" x14ac:dyDescent="0.25">
      <c r="A25" s="313"/>
      <c r="B25" s="118" t="s">
        <v>122</v>
      </c>
      <c r="C25" s="77">
        <f>C24-C13</f>
        <v>0</v>
      </c>
      <c r="D25" s="90">
        <f t="shared" ref="D25:E25" si="1">D24-D13</f>
        <v>625275.93999999762</v>
      </c>
      <c r="E25" s="90">
        <f t="shared" si="1"/>
        <v>11742940</v>
      </c>
    </row>
    <row r="26" spans="1:5" x14ac:dyDescent="0.25">
      <c r="A26" s="313"/>
      <c r="B26" s="120"/>
      <c r="C26" s="63"/>
      <c r="D26" s="63"/>
      <c r="E26" s="63"/>
    </row>
    <row r="27" spans="1:5" x14ac:dyDescent="0.25">
      <c r="A27" s="313"/>
      <c r="B27" s="118" t="s">
        <v>123</v>
      </c>
      <c r="C27" s="77">
        <f>C25-C19</f>
        <v>0</v>
      </c>
      <c r="D27" s="325">
        <f>D25-D19</f>
        <v>625275.93999999762</v>
      </c>
      <c r="E27" s="325">
        <f t="shared" ref="E27" si="2">E25-E19</f>
        <v>11742940</v>
      </c>
    </row>
    <row r="28" spans="1:5" x14ac:dyDescent="0.25">
      <c r="A28" s="313"/>
      <c r="B28" s="118" t="s">
        <v>124</v>
      </c>
      <c r="C28" s="68"/>
      <c r="D28" s="325"/>
      <c r="E28" s="325"/>
    </row>
    <row r="29" spans="1:5" x14ac:dyDescent="0.25">
      <c r="A29" s="121"/>
      <c r="B29" s="122"/>
      <c r="C29" s="72"/>
      <c r="D29" s="72"/>
      <c r="E29" s="72"/>
    </row>
    <row r="30" spans="1:5" x14ac:dyDescent="0.25">
      <c r="A30" s="329"/>
      <c r="B30" s="329"/>
      <c r="C30" s="329"/>
      <c r="D30" s="329"/>
      <c r="E30" s="329"/>
    </row>
    <row r="31" spans="1:5" x14ac:dyDescent="0.25">
      <c r="A31" s="326" t="s">
        <v>125</v>
      </c>
      <c r="B31" s="327"/>
      <c r="C31" s="101" t="s">
        <v>126</v>
      </c>
      <c r="D31" s="101" t="s">
        <v>107</v>
      </c>
      <c r="E31" s="101" t="s">
        <v>109</v>
      </c>
    </row>
    <row r="32" spans="1:5" x14ac:dyDescent="0.25">
      <c r="A32" s="115"/>
      <c r="B32" s="116"/>
      <c r="C32" s="71"/>
      <c r="D32" s="71"/>
      <c r="E32" s="71"/>
    </row>
    <row r="33" spans="1:5" x14ac:dyDescent="0.25">
      <c r="A33" s="313"/>
      <c r="B33" s="118" t="s">
        <v>127</v>
      </c>
      <c r="C33" s="87">
        <v>0</v>
      </c>
      <c r="D33" s="87">
        <v>0</v>
      </c>
      <c r="E33" s="87">
        <v>0</v>
      </c>
    </row>
    <row r="34" spans="1:5" x14ac:dyDescent="0.25">
      <c r="A34" s="313"/>
      <c r="B34" s="119" t="s">
        <v>128</v>
      </c>
      <c r="C34" s="93">
        <v>0</v>
      </c>
      <c r="D34" s="93">
        <v>0</v>
      </c>
      <c r="E34" s="93">
        <v>0</v>
      </c>
    </row>
    <row r="35" spans="1:5" x14ac:dyDescent="0.25">
      <c r="A35" s="313"/>
      <c r="B35" s="119" t="s">
        <v>129</v>
      </c>
      <c r="C35" s="93">
        <v>0</v>
      </c>
      <c r="D35" s="93">
        <v>0</v>
      </c>
      <c r="E35" s="93">
        <v>0</v>
      </c>
    </row>
    <row r="36" spans="1:5" x14ac:dyDescent="0.25">
      <c r="A36" s="117"/>
      <c r="B36" s="120"/>
      <c r="C36" s="93"/>
      <c r="D36" s="93"/>
      <c r="E36" s="93"/>
    </row>
    <row r="37" spans="1:5" x14ac:dyDescent="0.25">
      <c r="A37" s="117"/>
      <c r="B37" s="118" t="s">
        <v>130</v>
      </c>
      <c r="C37" s="225">
        <f>C27+C33</f>
        <v>0</v>
      </c>
      <c r="D37" s="69">
        <f>D27+D33</f>
        <v>625275.93999999762</v>
      </c>
      <c r="E37" s="69">
        <f t="shared" ref="E37" si="3">E27+E33</f>
        <v>11742940</v>
      </c>
    </row>
    <row r="38" spans="1:5" x14ac:dyDescent="0.25">
      <c r="A38" s="121"/>
      <c r="B38" s="122"/>
      <c r="C38" s="73"/>
      <c r="D38" s="73"/>
      <c r="E38" s="73"/>
    </row>
    <row r="39" spans="1:5" x14ac:dyDescent="0.25">
      <c r="A39" s="308"/>
      <c r="B39" s="308"/>
      <c r="C39" s="308"/>
      <c r="D39" s="308"/>
      <c r="E39" s="308"/>
    </row>
    <row r="40" spans="1:5" x14ac:dyDescent="0.25">
      <c r="A40" s="315" t="s">
        <v>125</v>
      </c>
      <c r="B40" s="316"/>
      <c r="C40" s="97" t="s">
        <v>105</v>
      </c>
      <c r="D40" s="300" t="s">
        <v>107</v>
      </c>
      <c r="E40" s="97" t="s">
        <v>108</v>
      </c>
    </row>
    <row r="41" spans="1:5" x14ac:dyDescent="0.25">
      <c r="A41" s="317"/>
      <c r="B41" s="318"/>
      <c r="C41" s="99" t="s">
        <v>126</v>
      </c>
      <c r="D41" s="302"/>
      <c r="E41" s="99" t="s">
        <v>109</v>
      </c>
    </row>
    <row r="42" spans="1:5" x14ac:dyDescent="0.25">
      <c r="A42" s="115"/>
      <c r="B42" s="116"/>
      <c r="C42" s="71"/>
      <c r="D42" s="71"/>
      <c r="E42" s="71"/>
    </row>
    <row r="43" spans="1:5" x14ac:dyDescent="0.25">
      <c r="A43" s="117"/>
      <c r="B43" s="118" t="s">
        <v>131</v>
      </c>
      <c r="C43" s="93"/>
      <c r="D43" s="93"/>
      <c r="E43" s="93"/>
    </row>
    <row r="44" spans="1:5" x14ac:dyDescent="0.25">
      <c r="A44" s="313"/>
      <c r="B44" s="119" t="s">
        <v>132</v>
      </c>
      <c r="C44" s="87">
        <v>0</v>
      </c>
      <c r="D44" s="87">
        <v>0</v>
      </c>
      <c r="E44" s="87">
        <v>0</v>
      </c>
    </row>
    <row r="45" spans="1:5" x14ac:dyDescent="0.25">
      <c r="A45" s="313"/>
      <c r="B45" s="119" t="s">
        <v>133</v>
      </c>
      <c r="C45" s="93">
        <v>0</v>
      </c>
      <c r="D45" s="93">
        <v>0</v>
      </c>
      <c r="E45" s="93">
        <v>0</v>
      </c>
    </row>
    <row r="46" spans="1:5" x14ac:dyDescent="0.25">
      <c r="A46" s="313"/>
      <c r="B46" s="119" t="s">
        <v>134</v>
      </c>
      <c r="C46" s="93">
        <v>0</v>
      </c>
      <c r="D46" s="93">
        <v>0</v>
      </c>
      <c r="E46" s="93">
        <v>0</v>
      </c>
    </row>
    <row r="47" spans="1:5" x14ac:dyDescent="0.25">
      <c r="A47" s="313"/>
      <c r="B47" s="118" t="s">
        <v>135</v>
      </c>
      <c r="C47" s="87">
        <v>0</v>
      </c>
      <c r="D47" s="87">
        <v>0</v>
      </c>
      <c r="E47" s="87">
        <v>0</v>
      </c>
    </row>
    <row r="48" spans="1:5" x14ac:dyDescent="0.25">
      <c r="A48" s="313"/>
      <c r="B48" s="119" t="s">
        <v>136</v>
      </c>
      <c r="C48" s="93">
        <v>0</v>
      </c>
      <c r="D48" s="93">
        <v>0</v>
      </c>
      <c r="E48" s="93">
        <v>0</v>
      </c>
    </row>
    <row r="49" spans="1:5" x14ac:dyDescent="0.25">
      <c r="A49" s="313"/>
      <c r="B49" s="119" t="s">
        <v>137</v>
      </c>
      <c r="C49" s="93">
        <v>0</v>
      </c>
      <c r="D49" s="93">
        <v>0</v>
      </c>
      <c r="E49" s="93">
        <v>0</v>
      </c>
    </row>
    <row r="50" spans="1:5" x14ac:dyDescent="0.25">
      <c r="A50" s="117"/>
      <c r="B50" s="120"/>
      <c r="C50" s="93"/>
      <c r="D50" s="93"/>
      <c r="E50" s="93"/>
    </row>
    <row r="51" spans="1:5" x14ac:dyDescent="0.25">
      <c r="A51" s="313"/>
      <c r="B51" s="322" t="s">
        <v>138</v>
      </c>
      <c r="C51" s="312">
        <f>C44+C47</f>
        <v>0</v>
      </c>
      <c r="D51" s="312">
        <f t="shared" ref="D51:E51" si="4">D44+D47</f>
        <v>0</v>
      </c>
      <c r="E51" s="312">
        <f t="shared" si="4"/>
        <v>0</v>
      </c>
    </row>
    <row r="52" spans="1:5" x14ac:dyDescent="0.25">
      <c r="A52" s="314"/>
      <c r="B52" s="323"/>
      <c r="C52" s="324"/>
      <c r="D52" s="324"/>
      <c r="E52" s="324"/>
    </row>
    <row r="53" spans="1:5" x14ac:dyDescent="0.25">
      <c r="A53" s="309"/>
      <c r="B53" s="309"/>
      <c r="C53" s="309"/>
      <c r="D53" s="309"/>
      <c r="E53" s="309"/>
    </row>
    <row r="54" spans="1:5" x14ac:dyDescent="0.25">
      <c r="A54" s="315" t="s">
        <v>125</v>
      </c>
      <c r="B54" s="316"/>
      <c r="C54" s="88" t="s">
        <v>105</v>
      </c>
      <c r="D54" s="300" t="s">
        <v>107</v>
      </c>
      <c r="E54" s="88" t="s">
        <v>108</v>
      </c>
    </row>
    <row r="55" spans="1:5" x14ac:dyDescent="0.25">
      <c r="A55" s="317"/>
      <c r="B55" s="318"/>
      <c r="C55" s="89" t="s">
        <v>126</v>
      </c>
      <c r="D55" s="302"/>
      <c r="E55" s="89" t="s">
        <v>109</v>
      </c>
    </row>
    <row r="56" spans="1:5" x14ac:dyDescent="0.25">
      <c r="A56" s="319"/>
      <c r="B56" s="320"/>
      <c r="C56" s="74"/>
      <c r="D56" s="74"/>
      <c r="E56" s="74"/>
    </row>
    <row r="57" spans="1:5" x14ac:dyDescent="0.25">
      <c r="A57" s="313"/>
      <c r="B57" s="321" t="s">
        <v>111</v>
      </c>
      <c r="C57" s="328">
        <v>7828620.9500000002</v>
      </c>
      <c r="D57" s="328">
        <f>D11</f>
        <v>38865218</v>
      </c>
      <c r="E57" s="328">
        <f>E11</f>
        <v>38832518</v>
      </c>
    </row>
    <row r="58" spans="1:5" x14ac:dyDescent="0.25">
      <c r="A58" s="313"/>
      <c r="B58" s="321"/>
      <c r="C58" s="328"/>
      <c r="D58" s="328"/>
      <c r="E58" s="328"/>
    </row>
    <row r="59" spans="1:5" x14ac:dyDescent="0.25">
      <c r="A59" s="313"/>
      <c r="B59" s="111" t="s">
        <v>139</v>
      </c>
      <c r="C59" s="87">
        <f>C60+C61</f>
        <v>0</v>
      </c>
      <c r="D59" s="87">
        <f t="shared" ref="D59:E59" si="5">D60+D61</f>
        <v>0</v>
      </c>
      <c r="E59" s="87">
        <f t="shared" si="5"/>
        <v>0</v>
      </c>
    </row>
    <row r="60" spans="1:5" x14ac:dyDescent="0.25">
      <c r="A60" s="313"/>
      <c r="B60" s="119" t="s">
        <v>132</v>
      </c>
      <c r="C60" s="93">
        <v>0</v>
      </c>
      <c r="D60" s="93">
        <v>0</v>
      </c>
      <c r="E60" s="93">
        <v>0</v>
      </c>
    </row>
    <row r="61" spans="1:5" x14ac:dyDescent="0.25">
      <c r="A61" s="313"/>
      <c r="B61" s="119" t="s">
        <v>136</v>
      </c>
      <c r="C61" s="93">
        <v>0</v>
      </c>
      <c r="D61" s="93">
        <v>0</v>
      </c>
      <c r="E61" s="93">
        <v>0</v>
      </c>
    </row>
    <row r="62" spans="1:5" x14ac:dyDescent="0.25">
      <c r="A62" s="313"/>
      <c r="B62" s="123"/>
      <c r="C62" s="93" t="s">
        <v>635</v>
      </c>
      <c r="D62" s="93"/>
      <c r="E62" s="93"/>
    </row>
    <row r="63" spans="1:5" x14ac:dyDescent="0.25">
      <c r="A63" s="117"/>
      <c r="B63" s="123" t="s">
        <v>115</v>
      </c>
      <c r="C63" s="86">
        <f>C16</f>
        <v>26828621</v>
      </c>
      <c r="D63" s="86">
        <f>D16</f>
        <v>38646590.060000002</v>
      </c>
      <c r="E63" s="86">
        <f>E16</f>
        <v>29645919</v>
      </c>
    </row>
    <row r="64" spans="1:5" x14ac:dyDescent="0.25">
      <c r="A64" s="117"/>
      <c r="B64" s="123"/>
      <c r="C64" s="93"/>
      <c r="D64" s="93"/>
      <c r="E64" s="93"/>
    </row>
    <row r="65" spans="1:5" x14ac:dyDescent="0.25">
      <c r="A65" s="117"/>
      <c r="B65" s="123" t="s">
        <v>118</v>
      </c>
      <c r="C65" s="75">
        <v>0</v>
      </c>
      <c r="D65" s="93">
        <v>0</v>
      </c>
      <c r="E65" s="93">
        <v>0</v>
      </c>
    </row>
    <row r="66" spans="1:5" x14ac:dyDescent="0.25">
      <c r="A66" s="117"/>
      <c r="B66" s="123"/>
      <c r="C66" s="93"/>
      <c r="D66" s="93"/>
      <c r="E66" s="93"/>
    </row>
    <row r="67" spans="1:5" x14ac:dyDescent="0.25">
      <c r="A67" s="313"/>
      <c r="B67" s="124" t="s">
        <v>140</v>
      </c>
      <c r="C67" s="86">
        <f>C57+C59-C63+C65</f>
        <v>-19000000.050000001</v>
      </c>
      <c r="D67" s="86">
        <f>D57+D59-D63+D65</f>
        <v>218627.93999999762</v>
      </c>
      <c r="E67" s="86">
        <f t="shared" ref="E67" si="6">E57+E59-E63+E65</f>
        <v>9186599</v>
      </c>
    </row>
    <row r="68" spans="1:5" x14ac:dyDescent="0.25">
      <c r="A68" s="313"/>
      <c r="B68" s="124" t="s">
        <v>141</v>
      </c>
      <c r="C68" s="86">
        <f>C67-C59</f>
        <v>-19000000.050000001</v>
      </c>
      <c r="D68" s="86">
        <f t="shared" ref="D68:E68" si="7">D67-D59</f>
        <v>218627.93999999762</v>
      </c>
      <c r="E68" s="86">
        <f t="shared" si="7"/>
        <v>9186599</v>
      </c>
    </row>
    <row r="69" spans="1:5" x14ac:dyDescent="0.25">
      <c r="A69" s="313"/>
      <c r="B69" s="124" t="s">
        <v>142</v>
      </c>
      <c r="C69" s="93"/>
      <c r="D69" s="93"/>
      <c r="E69" s="93"/>
    </row>
    <row r="70" spans="1:5" x14ac:dyDescent="0.25">
      <c r="A70" s="314"/>
      <c r="B70" s="125"/>
      <c r="C70" s="73"/>
      <c r="D70" s="73"/>
      <c r="E70" s="73"/>
    </row>
    <row r="71" spans="1:5" x14ac:dyDescent="0.25">
      <c r="A71" s="309"/>
      <c r="B71" s="309"/>
      <c r="C71" s="309"/>
      <c r="D71" s="309"/>
      <c r="E71" s="309"/>
    </row>
    <row r="72" spans="1:5" x14ac:dyDescent="0.25">
      <c r="A72" s="315" t="s">
        <v>125</v>
      </c>
      <c r="B72" s="316"/>
      <c r="C72" s="88" t="s">
        <v>105</v>
      </c>
      <c r="D72" s="300" t="s">
        <v>107</v>
      </c>
      <c r="E72" s="88" t="s">
        <v>108</v>
      </c>
    </row>
    <row r="73" spans="1:5" x14ac:dyDescent="0.25">
      <c r="A73" s="317"/>
      <c r="B73" s="318"/>
      <c r="C73" s="89" t="s">
        <v>126</v>
      </c>
      <c r="D73" s="302"/>
      <c r="E73" s="89" t="s">
        <v>109</v>
      </c>
    </row>
    <row r="74" spans="1:5" x14ac:dyDescent="0.25">
      <c r="A74" s="319"/>
      <c r="B74" s="320"/>
      <c r="C74" s="71"/>
      <c r="D74" s="71"/>
      <c r="E74" s="71"/>
    </row>
    <row r="75" spans="1:5" x14ac:dyDescent="0.25">
      <c r="A75" s="313"/>
      <c r="B75" s="321" t="s">
        <v>112</v>
      </c>
      <c r="C75" s="311">
        <f>C12</f>
        <v>48718606</v>
      </c>
      <c r="D75" s="311">
        <f t="shared" ref="D75:E75" si="8">D12</f>
        <v>32566509</v>
      </c>
      <c r="E75" s="311">
        <f t="shared" si="8"/>
        <v>32566509</v>
      </c>
    </row>
    <row r="76" spans="1:5" x14ac:dyDescent="0.25">
      <c r="A76" s="313"/>
      <c r="B76" s="321"/>
      <c r="C76" s="312"/>
      <c r="D76" s="312"/>
      <c r="E76" s="312"/>
    </row>
    <row r="77" spans="1:5" x14ac:dyDescent="0.25">
      <c r="A77" s="313"/>
      <c r="B77" s="123" t="s">
        <v>143</v>
      </c>
      <c r="C77" s="93">
        <v>0</v>
      </c>
      <c r="D77" s="93">
        <v>0</v>
      </c>
      <c r="E77" s="93">
        <v>0</v>
      </c>
    </row>
    <row r="78" spans="1:5" x14ac:dyDescent="0.25">
      <c r="A78" s="313"/>
      <c r="B78" s="123" t="s">
        <v>144</v>
      </c>
      <c r="C78" s="93">
        <v>0</v>
      </c>
      <c r="D78" s="93">
        <v>0</v>
      </c>
      <c r="E78" s="93">
        <v>0</v>
      </c>
    </row>
    <row r="79" spans="1:5" x14ac:dyDescent="0.25">
      <c r="A79" s="313"/>
      <c r="B79" s="119" t="s">
        <v>133</v>
      </c>
      <c r="C79" s="93">
        <v>0</v>
      </c>
      <c r="D79" s="93">
        <v>0</v>
      </c>
      <c r="E79" s="93">
        <v>0</v>
      </c>
    </row>
    <row r="80" spans="1:5" x14ac:dyDescent="0.25">
      <c r="A80" s="313"/>
      <c r="B80" s="119" t="s">
        <v>134</v>
      </c>
      <c r="C80" s="93">
        <v>0</v>
      </c>
      <c r="D80" s="93">
        <v>0</v>
      </c>
      <c r="E80" s="93">
        <v>0</v>
      </c>
    </row>
    <row r="81" spans="1:7" x14ac:dyDescent="0.25">
      <c r="A81" s="313"/>
      <c r="B81" s="119" t="s">
        <v>137</v>
      </c>
      <c r="C81" s="93"/>
      <c r="D81" s="93"/>
      <c r="E81" s="93"/>
    </row>
    <row r="82" spans="1:7" x14ac:dyDescent="0.25">
      <c r="A82" s="313"/>
      <c r="B82" s="123"/>
      <c r="C82" s="93"/>
      <c r="D82" s="93"/>
      <c r="E82" s="93"/>
    </row>
    <row r="83" spans="1:7" x14ac:dyDescent="0.25">
      <c r="A83" s="117"/>
      <c r="B83" s="123" t="s">
        <v>116</v>
      </c>
      <c r="C83" s="86">
        <f>C17</f>
        <v>29718606</v>
      </c>
      <c r="D83" s="239">
        <f t="shared" ref="D83:E83" si="9">D17</f>
        <v>32159860</v>
      </c>
      <c r="E83" s="239">
        <f t="shared" si="9"/>
        <v>30010168</v>
      </c>
    </row>
    <row r="84" spans="1:7" x14ac:dyDescent="0.25">
      <c r="A84" s="117"/>
      <c r="B84" s="123"/>
      <c r="C84" s="93"/>
      <c r="D84" s="93"/>
      <c r="E84" s="93"/>
    </row>
    <row r="85" spans="1:7" x14ac:dyDescent="0.25">
      <c r="A85" s="117"/>
      <c r="B85" s="123" t="s">
        <v>145</v>
      </c>
      <c r="C85" s="76">
        <v>0</v>
      </c>
      <c r="D85" s="87">
        <v>0</v>
      </c>
      <c r="E85" s="87">
        <v>0</v>
      </c>
    </row>
    <row r="86" spans="1:7" x14ac:dyDescent="0.25">
      <c r="A86" s="117"/>
      <c r="B86" s="123"/>
      <c r="C86" s="93"/>
      <c r="D86" s="93"/>
      <c r="E86" s="93"/>
    </row>
    <row r="87" spans="1:7" x14ac:dyDescent="0.25">
      <c r="A87" s="313"/>
      <c r="B87" s="124" t="s">
        <v>146</v>
      </c>
      <c r="C87" s="77">
        <f>C75+C77-C83+C85</f>
        <v>19000000</v>
      </c>
      <c r="D87" s="77">
        <f t="shared" ref="D87:E87" si="10">D75+D77-D83+D85</f>
        <v>406649</v>
      </c>
      <c r="E87" s="77">
        <f t="shared" si="10"/>
        <v>2556341</v>
      </c>
    </row>
    <row r="88" spans="1:7" x14ac:dyDescent="0.25">
      <c r="A88" s="313"/>
      <c r="B88" s="124" t="s">
        <v>147</v>
      </c>
      <c r="C88" s="77">
        <f>C87-C77</f>
        <v>19000000</v>
      </c>
      <c r="D88" s="77">
        <f>D87-D77</f>
        <v>406649</v>
      </c>
      <c r="E88" s="77">
        <f>E87-E77</f>
        <v>2556341</v>
      </c>
    </row>
    <row r="89" spans="1:7" x14ac:dyDescent="0.25">
      <c r="A89" s="313"/>
      <c r="B89" s="124" t="s">
        <v>148</v>
      </c>
      <c r="C89" s="78"/>
      <c r="D89" s="78"/>
      <c r="E89" s="78"/>
    </row>
    <row r="90" spans="1:7" x14ac:dyDescent="0.25">
      <c r="A90" s="314"/>
      <c r="B90" s="125"/>
      <c r="C90" s="73"/>
      <c r="D90" s="73"/>
      <c r="E90" s="73"/>
    </row>
    <row r="91" spans="1:7" x14ac:dyDescent="0.25">
      <c r="A91" s="310"/>
      <c r="B91" s="310"/>
      <c r="C91" s="310"/>
      <c r="D91" s="310"/>
      <c r="E91" s="310"/>
    </row>
    <row r="92" spans="1:7" x14ac:dyDescent="0.25">
      <c r="A92" s="221"/>
      <c r="B92" s="221"/>
      <c r="C92" s="221"/>
      <c r="D92" s="221"/>
      <c r="E92" s="221"/>
    </row>
    <row r="93" spans="1:7" x14ac:dyDescent="0.25">
      <c r="A93" s="221"/>
      <c r="B93" s="221"/>
      <c r="C93" s="221"/>
      <c r="D93" s="221"/>
      <c r="E93" s="221"/>
    </row>
    <row r="94" spans="1:7" x14ac:dyDescent="0.25">
      <c r="A94" s="221"/>
      <c r="B94" s="221"/>
      <c r="C94" s="221"/>
      <c r="D94" s="221"/>
      <c r="E94" s="221"/>
    </row>
    <row r="96" spans="1:7" x14ac:dyDescent="0.25">
      <c r="B96" s="25" t="s">
        <v>490</v>
      </c>
      <c r="C96" s="257" t="s">
        <v>524</v>
      </c>
      <c r="D96" s="257"/>
      <c r="G96" s="24"/>
    </row>
    <row r="97" spans="2:7" x14ac:dyDescent="0.25">
      <c r="B97" s="25" t="s">
        <v>488</v>
      </c>
      <c r="C97" s="257" t="s">
        <v>489</v>
      </c>
      <c r="D97" s="257"/>
      <c r="G97" s="24"/>
    </row>
  </sheetData>
  <mergeCells count="53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51:A52"/>
    <mergeCell ref="B51:B52"/>
    <mergeCell ref="C51:C52"/>
    <mergeCell ref="D51:D52"/>
    <mergeCell ref="E51:E52"/>
    <mergeCell ref="A54:B55"/>
    <mergeCell ref="D54:D55"/>
    <mergeCell ref="A56:B56"/>
    <mergeCell ref="A57:A58"/>
    <mergeCell ref="B57:B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Normal="100" workbookViewId="0">
      <selection activeCell="I92" sqref="I92"/>
    </sheetView>
  </sheetViews>
  <sheetFormatPr baseColWidth="10" defaultColWidth="11.44140625" defaultRowHeight="12" x14ac:dyDescent="0.25"/>
  <cols>
    <col min="1" max="2" width="11.44140625" style="22"/>
    <col min="3" max="3" width="47.88671875" style="22" bestFit="1" customWidth="1"/>
    <col min="4" max="4" width="13.5546875" style="142" bestFit="1" customWidth="1"/>
    <col min="5" max="5" width="15.6640625" style="142" bestFit="1" customWidth="1"/>
    <col min="6" max="6" width="12.6640625" style="142" bestFit="1" customWidth="1"/>
    <col min="7" max="7" width="11.88671875" style="142" customWidth="1"/>
    <col min="8" max="8" width="12.6640625" style="142" bestFit="1" customWidth="1"/>
    <col min="9" max="9" width="14.6640625" style="142" bestFit="1" customWidth="1"/>
    <col min="10" max="10" width="11.44140625" style="22"/>
    <col min="11" max="11" width="12.6640625" style="22" bestFit="1" customWidth="1"/>
    <col min="12" max="16384" width="11.44140625" style="22"/>
  </cols>
  <sheetData>
    <row r="1" spans="1:9" x14ac:dyDescent="0.25">
      <c r="A1" s="307" t="s">
        <v>658</v>
      </c>
      <c r="B1" s="307"/>
      <c r="C1" s="307"/>
      <c r="D1" s="307"/>
      <c r="E1" s="307"/>
      <c r="F1" s="307"/>
      <c r="G1" s="307"/>
      <c r="H1" s="307"/>
      <c r="I1" s="307"/>
    </row>
    <row r="2" spans="1:9" x14ac:dyDescent="0.25">
      <c r="A2" s="330" t="str">
        <f>'FORMATO 4 BP'!A2:E2</f>
        <v>UNIVERSIDAD TECNOLOGICA DE TLAXCALA</v>
      </c>
      <c r="B2" s="331"/>
      <c r="C2" s="331"/>
      <c r="D2" s="331"/>
      <c r="E2" s="331"/>
      <c r="F2" s="331"/>
      <c r="G2" s="331"/>
      <c r="H2" s="331"/>
      <c r="I2" s="291"/>
    </row>
    <row r="3" spans="1:9" x14ac:dyDescent="0.25">
      <c r="A3" s="332" t="s">
        <v>149</v>
      </c>
      <c r="B3" s="333"/>
      <c r="C3" s="333"/>
      <c r="D3" s="333"/>
      <c r="E3" s="333"/>
      <c r="F3" s="333"/>
      <c r="G3" s="333"/>
      <c r="H3" s="333"/>
      <c r="I3" s="293"/>
    </row>
    <row r="4" spans="1:9" x14ac:dyDescent="0.25">
      <c r="A4" s="332" t="str">
        <f>'FORMATO 4 BP'!A4:E4</f>
        <v>Del 01 de Enero al 31 de Diciembre de 2016</v>
      </c>
      <c r="B4" s="333"/>
      <c r="C4" s="333"/>
      <c r="D4" s="333"/>
      <c r="E4" s="333"/>
      <c r="F4" s="333"/>
      <c r="G4" s="333"/>
      <c r="H4" s="333"/>
      <c r="I4" s="293"/>
    </row>
    <row r="5" spans="1:9" x14ac:dyDescent="0.25">
      <c r="A5" s="334" t="s">
        <v>0</v>
      </c>
      <c r="B5" s="335"/>
      <c r="C5" s="335"/>
      <c r="D5" s="335"/>
      <c r="E5" s="335"/>
      <c r="F5" s="335"/>
      <c r="G5" s="335"/>
      <c r="H5" s="335"/>
      <c r="I5" s="336"/>
    </row>
    <row r="6" spans="1:9" x14ac:dyDescent="0.25">
      <c r="A6" s="357"/>
      <c r="B6" s="358"/>
      <c r="C6" s="359"/>
      <c r="D6" s="360" t="s">
        <v>150</v>
      </c>
      <c r="E6" s="361"/>
      <c r="F6" s="361"/>
      <c r="G6" s="361"/>
      <c r="H6" s="362"/>
      <c r="I6" s="363" t="s">
        <v>151</v>
      </c>
    </row>
    <row r="7" spans="1:9" x14ac:dyDescent="0.25">
      <c r="A7" s="332" t="s">
        <v>125</v>
      </c>
      <c r="B7" s="333"/>
      <c r="C7" s="293"/>
      <c r="D7" s="363" t="s">
        <v>153</v>
      </c>
      <c r="E7" s="126" t="s">
        <v>154</v>
      </c>
      <c r="F7" s="363" t="s">
        <v>156</v>
      </c>
      <c r="G7" s="363" t="s">
        <v>107</v>
      </c>
      <c r="H7" s="363" t="s">
        <v>157</v>
      </c>
      <c r="I7" s="364"/>
    </row>
    <row r="8" spans="1:9" x14ac:dyDescent="0.25">
      <c r="A8" s="334" t="s">
        <v>152</v>
      </c>
      <c r="B8" s="335"/>
      <c r="C8" s="336"/>
      <c r="D8" s="365"/>
      <c r="E8" s="127" t="s">
        <v>155</v>
      </c>
      <c r="F8" s="365"/>
      <c r="G8" s="365"/>
      <c r="H8" s="365"/>
      <c r="I8" s="365"/>
    </row>
    <row r="9" spans="1:9" x14ac:dyDescent="0.25">
      <c r="A9" s="366"/>
      <c r="B9" s="367"/>
      <c r="C9" s="368"/>
      <c r="D9" s="128"/>
      <c r="E9" s="128"/>
      <c r="F9" s="128"/>
      <c r="G9" s="128"/>
      <c r="H9" s="128"/>
      <c r="I9" s="128"/>
    </row>
    <row r="10" spans="1:9" x14ac:dyDescent="0.25">
      <c r="A10" s="351" t="s">
        <v>158</v>
      </c>
      <c r="B10" s="352"/>
      <c r="C10" s="346"/>
      <c r="D10" s="130"/>
      <c r="E10" s="130"/>
      <c r="F10" s="130"/>
      <c r="G10" s="130"/>
      <c r="H10" s="130"/>
      <c r="I10" s="130"/>
    </row>
    <row r="11" spans="1:9" x14ac:dyDescent="0.25">
      <c r="A11" s="12"/>
      <c r="B11" s="347" t="s">
        <v>159</v>
      </c>
      <c r="C11" s="348"/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</row>
    <row r="12" spans="1:9" x14ac:dyDescent="0.25">
      <c r="A12" s="12"/>
      <c r="B12" s="347" t="s">
        <v>160</v>
      </c>
      <c r="C12" s="348"/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</row>
    <row r="13" spans="1:9" x14ac:dyDescent="0.25">
      <c r="A13" s="12"/>
      <c r="B13" s="347" t="s">
        <v>161</v>
      </c>
      <c r="C13" s="348"/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</row>
    <row r="14" spans="1:9" x14ac:dyDescent="0.25">
      <c r="A14" s="12"/>
      <c r="B14" s="347" t="s">
        <v>162</v>
      </c>
      <c r="C14" s="348"/>
      <c r="D14" s="130">
        <v>7559570.9500000002</v>
      </c>
      <c r="E14" s="130">
        <v>598036</v>
      </c>
      <c r="F14" s="130">
        <f>D14+E14</f>
        <v>8157606.9500000002</v>
      </c>
      <c r="G14" s="130">
        <v>8157607</v>
      </c>
      <c r="H14" s="130">
        <v>8157607</v>
      </c>
      <c r="I14" s="130">
        <f>H14-D14</f>
        <v>598036.04999999981</v>
      </c>
    </row>
    <row r="15" spans="1:9" x14ac:dyDescent="0.25">
      <c r="A15" s="27"/>
      <c r="B15" s="347" t="s">
        <v>163</v>
      </c>
      <c r="C15" s="348"/>
      <c r="D15" s="130">
        <v>28550</v>
      </c>
      <c r="E15" s="130">
        <f>4372+393</f>
        <v>4765</v>
      </c>
      <c r="F15" s="130">
        <f>D15+E15</f>
        <v>33315</v>
      </c>
      <c r="G15" s="130">
        <v>33315</v>
      </c>
      <c r="H15" s="130">
        <v>33315</v>
      </c>
      <c r="I15" s="130">
        <f>H15-D15</f>
        <v>4765</v>
      </c>
    </row>
    <row r="16" spans="1:9" x14ac:dyDescent="0.25">
      <c r="A16" s="12"/>
      <c r="B16" s="347" t="s">
        <v>164</v>
      </c>
      <c r="C16" s="348"/>
      <c r="D16" s="130">
        <v>0</v>
      </c>
      <c r="E16" s="130">
        <v>0</v>
      </c>
      <c r="F16" s="130">
        <f>D16+E16</f>
        <v>0</v>
      </c>
      <c r="G16" s="130">
        <v>0</v>
      </c>
      <c r="H16" s="130">
        <v>0</v>
      </c>
      <c r="I16" s="130">
        <v>0</v>
      </c>
    </row>
    <row r="17" spans="1:9" x14ac:dyDescent="0.25">
      <c r="A17" s="12"/>
      <c r="B17" s="347" t="s">
        <v>165</v>
      </c>
      <c r="C17" s="348"/>
      <c r="D17" s="130">
        <v>240500</v>
      </c>
      <c r="E17" s="130">
        <v>11433796.58</v>
      </c>
      <c r="F17" s="130">
        <f>D17+E17-1</f>
        <v>11674295.58</v>
      </c>
      <c r="G17" s="130">
        <v>11674296</v>
      </c>
      <c r="H17" s="130">
        <v>11641596</v>
      </c>
      <c r="I17" s="130">
        <f>H17-D17</f>
        <v>11401096</v>
      </c>
    </row>
    <row r="18" spans="1:9" x14ac:dyDescent="0.25">
      <c r="A18" s="344"/>
      <c r="B18" s="347" t="s">
        <v>166</v>
      </c>
      <c r="C18" s="348"/>
      <c r="D18" s="130">
        <f>D20+D21+D22+D23+D24+D25+D26+D27+D28+D29+D30+D31+D32+D33</f>
        <v>0</v>
      </c>
      <c r="E18" s="130">
        <f t="shared" ref="E18:I18" si="0">E20+E21+E22+E23+E24+E25+E26+E27+E28+E29+E30+E31+E32+E33</f>
        <v>0</v>
      </c>
      <c r="F18" s="130">
        <f t="shared" si="0"/>
        <v>0</v>
      </c>
      <c r="G18" s="130">
        <f t="shared" si="0"/>
        <v>0</v>
      </c>
      <c r="H18" s="130">
        <f t="shared" si="0"/>
        <v>0</v>
      </c>
      <c r="I18" s="130">
        <f t="shared" si="0"/>
        <v>0</v>
      </c>
    </row>
    <row r="19" spans="1:9" x14ac:dyDescent="0.25">
      <c r="A19" s="344"/>
      <c r="B19" s="347" t="s">
        <v>167</v>
      </c>
      <c r="C19" s="348"/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</row>
    <row r="20" spans="1:9" x14ac:dyDescent="0.25">
      <c r="A20" s="12"/>
      <c r="B20" s="132"/>
      <c r="C20" s="133" t="s">
        <v>168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</row>
    <row r="21" spans="1:9" x14ac:dyDescent="0.25">
      <c r="A21" s="12"/>
      <c r="B21" s="132"/>
      <c r="C21" s="133" t="s">
        <v>169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</row>
    <row r="22" spans="1:9" x14ac:dyDescent="0.25">
      <c r="A22" s="12"/>
      <c r="B22" s="132"/>
      <c r="C22" s="133" t="s">
        <v>170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</row>
    <row r="23" spans="1:9" x14ac:dyDescent="0.25">
      <c r="A23" s="12"/>
      <c r="B23" s="132"/>
      <c r="C23" s="133" t="s">
        <v>171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1:9" x14ac:dyDescent="0.25">
      <c r="A24" s="12"/>
      <c r="B24" s="132"/>
      <c r="C24" s="133" t="s">
        <v>172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</row>
    <row r="25" spans="1:9" x14ac:dyDescent="0.25">
      <c r="A25" s="344"/>
      <c r="B25" s="349"/>
      <c r="C25" s="133" t="s">
        <v>173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</row>
    <row r="26" spans="1:9" x14ac:dyDescent="0.25">
      <c r="A26" s="344"/>
      <c r="B26" s="349"/>
      <c r="C26" s="133" t="s">
        <v>174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</row>
    <row r="27" spans="1:9" x14ac:dyDescent="0.25">
      <c r="A27" s="344"/>
      <c r="B27" s="349"/>
      <c r="C27" s="133" t="s">
        <v>175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</row>
    <row r="28" spans="1:9" x14ac:dyDescent="0.25">
      <c r="A28" s="344"/>
      <c r="B28" s="349"/>
      <c r="C28" s="133" t="s">
        <v>176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</row>
    <row r="29" spans="1:9" x14ac:dyDescent="0.25">
      <c r="A29" s="12"/>
      <c r="B29" s="132"/>
      <c r="C29" s="133" t="s">
        <v>177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</row>
    <row r="30" spans="1:9" x14ac:dyDescent="0.25">
      <c r="A30" s="12"/>
      <c r="B30" s="132"/>
      <c r="C30" s="133" t="s">
        <v>178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</row>
    <row r="31" spans="1:9" x14ac:dyDescent="0.25">
      <c r="A31" s="12"/>
      <c r="B31" s="132"/>
      <c r="C31" s="133" t="s">
        <v>179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9" x14ac:dyDescent="0.25">
      <c r="A32" s="344"/>
      <c r="B32" s="349"/>
      <c r="C32" s="133" t="s">
        <v>180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</row>
    <row r="33" spans="1:9" x14ac:dyDescent="0.25">
      <c r="A33" s="344"/>
      <c r="B33" s="349"/>
      <c r="C33" s="133" t="s">
        <v>181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x14ac:dyDescent="0.25">
      <c r="A34" s="344"/>
      <c r="B34" s="347" t="s">
        <v>182</v>
      </c>
      <c r="C34" s="348"/>
      <c r="D34" s="130">
        <f>D36+D37+D38+D39+D41</f>
        <v>0</v>
      </c>
      <c r="E34" s="130">
        <f t="shared" ref="E34:I34" si="1">E36+E37+E38+E39+E41</f>
        <v>0</v>
      </c>
      <c r="F34" s="130">
        <f t="shared" si="1"/>
        <v>0</v>
      </c>
      <c r="G34" s="130">
        <f t="shared" si="1"/>
        <v>0</v>
      </c>
      <c r="H34" s="130">
        <f t="shared" si="1"/>
        <v>0</v>
      </c>
      <c r="I34" s="130">
        <f t="shared" si="1"/>
        <v>0</v>
      </c>
    </row>
    <row r="35" spans="1:9" x14ac:dyDescent="0.25">
      <c r="A35" s="344"/>
      <c r="B35" s="347" t="s">
        <v>183</v>
      </c>
      <c r="C35" s="348"/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x14ac:dyDescent="0.25">
      <c r="A36" s="12"/>
      <c r="B36" s="132"/>
      <c r="C36" s="133" t="s">
        <v>184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1:9" x14ac:dyDescent="0.25">
      <c r="A37" s="12"/>
      <c r="B37" s="132"/>
      <c r="C37" s="133" t="s">
        <v>185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</row>
    <row r="38" spans="1:9" x14ac:dyDescent="0.25">
      <c r="A38" s="12"/>
      <c r="B38" s="132"/>
      <c r="C38" s="133" t="s">
        <v>186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</row>
    <row r="39" spans="1:9" x14ac:dyDescent="0.25">
      <c r="A39" s="344"/>
      <c r="B39" s="349"/>
      <c r="C39" s="133" t="s">
        <v>187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</row>
    <row r="40" spans="1:9" x14ac:dyDescent="0.25">
      <c r="A40" s="344"/>
      <c r="B40" s="349"/>
      <c r="C40" s="133" t="s">
        <v>188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</row>
    <row r="41" spans="1:9" x14ac:dyDescent="0.25">
      <c r="A41" s="12"/>
      <c r="B41" s="134"/>
      <c r="C41" s="133" t="s">
        <v>189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</row>
    <row r="42" spans="1:9" x14ac:dyDescent="0.25">
      <c r="A42" s="12"/>
      <c r="B42" s="355" t="s">
        <v>190</v>
      </c>
      <c r="C42" s="348"/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</row>
    <row r="43" spans="1:9" x14ac:dyDescent="0.25">
      <c r="A43" s="12"/>
      <c r="B43" s="355" t="s">
        <v>191</v>
      </c>
      <c r="C43" s="348"/>
      <c r="D43" s="130">
        <f>D44</f>
        <v>0</v>
      </c>
      <c r="E43" s="130">
        <v>0</v>
      </c>
      <c r="F43" s="130">
        <f t="shared" ref="F43:I43" si="2">F44</f>
        <v>0</v>
      </c>
      <c r="G43" s="130">
        <f t="shared" si="2"/>
        <v>0</v>
      </c>
      <c r="H43" s="130">
        <f t="shared" si="2"/>
        <v>0</v>
      </c>
      <c r="I43" s="130">
        <f t="shared" si="2"/>
        <v>0</v>
      </c>
    </row>
    <row r="44" spans="1:9" x14ac:dyDescent="0.25">
      <c r="A44" s="12"/>
      <c r="B44" s="132"/>
      <c r="C44" s="133" t="s">
        <v>192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</row>
    <row r="45" spans="1:9" x14ac:dyDescent="0.25">
      <c r="A45" s="12"/>
      <c r="B45" s="347" t="s">
        <v>193</v>
      </c>
      <c r="C45" s="348"/>
      <c r="D45" s="130">
        <v>0</v>
      </c>
      <c r="E45" s="130">
        <f t="shared" ref="E45:H45" si="3">E46+E47</f>
        <v>19000000</v>
      </c>
      <c r="F45" s="130">
        <f t="shared" si="3"/>
        <v>19000000</v>
      </c>
      <c r="G45" s="130">
        <f t="shared" si="3"/>
        <v>19000000</v>
      </c>
      <c r="H45" s="130">
        <f t="shared" si="3"/>
        <v>19000000</v>
      </c>
      <c r="I45" s="130">
        <f>+H45-D45</f>
        <v>19000000</v>
      </c>
    </row>
    <row r="46" spans="1:9" x14ac:dyDescent="0.25">
      <c r="A46" s="12"/>
      <c r="B46" s="132"/>
      <c r="C46" s="133" t="s">
        <v>194</v>
      </c>
      <c r="D46" s="130">
        <v>0</v>
      </c>
      <c r="E46" s="130">
        <v>19000000</v>
      </c>
      <c r="F46" s="130">
        <v>19000000</v>
      </c>
      <c r="G46" s="130">
        <v>19000000</v>
      </c>
      <c r="H46" s="130">
        <v>19000000</v>
      </c>
      <c r="I46" s="130">
        <f>H46-D46</f>
        <v>19000000</v>
      </c>
    </row>
    <row r="47" spans="1:9" x14ac:dyDescent="0.25">
      <c r="A47" s="12"/>
      <c r="B47" s="132"/>
      <c r="C47" s="133" t="s">
        <v>195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</row>
    <row r="48" spans="1:9" x14ac:dyDescent="0.25">
      <c r="A48" s="12"/>
      <c r="B48" s="132"/>
      <c r="C48" s="135"/>
      <c r="D48" s="130"/>
      <c r="E48" s="130"/>
      <c r="F48" s="130"/>
      <c r="G48" s="130"/>
      <c r="H48" s="130"/>
      <c r="I48" s="130"/>
    </row>
    <row r="49" spans="1:10" x14ac:dyDescent="0.25">
      <c r="A49" s="351" t="s">
        <v>196</v>
      </c>
      <c r="B49" s="352"/>
      <c r="C49" s="346"/>
    </row>
    <row r="50" spans="1:10" x14ac:dyDescent="0.25">
      <c r="A50" s="351" t="s">
        <v>197</v>
      </c>
      <c r="B50" s="352"/>
      <c r="C50" s="346"/>
      <c r="D50" s="255">
        <f t="shared" ref="D50:I50" si="4">D11+D12+D13+D14+D15+D16+D17+D18+D34+D42+D43+D45</f>
        <v>7828620.9500000002</v>
      </c>
      <c r="E50" s="255">
        <f t="shared" si="4"/>
        <v>31036597.579999998</v>
      </c>
      <c r="F50" s="255">
        <f t="shared" si="4"/>
        <v>38865217.530000001</v>
      </c>
      <c r="G50" s="255">
        <f t="shared" si="4"/>
        <v>38865218</v>
      </c>
      <c r="H50" s="255">
        <f t="shared" si="4"/>
        <v>38832518</v>
      </c>
      <c r="I50" s="255">
        <f t="shared" si="4"/>
        <v>31003897.050000001</v>
      </c>
      <c r="J50" s="136"/>
    </row>
    <row r="51" spans="1:10" x14ac:dyDescent="0.25">
      <c r="A51" s="344"/>
      <c r="B51" s="353"/>
      <c r="C51" s="350"/>
      <c r="D51" s="255"/>
      <c r="E51" s="255"/>
      <c r="F51" s="255"/>
      <c r="G51" s="255"/>
      <c r="H51" s="255"/>
      <c r="I51" s="255"/>
    </row>
    <row r="52" spans="1:10" x14ac:dyDescent="0.25">
      <c r="A52" s="351" t="s">
        <v>198</v>
      </c>
      <c r="B52" s="352"/>
      <c r="C52" s="346"/>
      <c r="D52" s="354"/>
      <c r="E52" s="354"/>
      <c r="F52" s="354"/>
      <c r="G52" s="354"/>
      <c r="H52" s="354"/>
      <c r="I52" s="343"/>
    </row>
    <row r="53" spans="1:10" x14ac:dyDescent="0.25">
      <c r="A53" s="351" t="s">
        <v>199</v>
      </c>
      <c r="B53" s="352"/>
      <c r="C53" s="346"/>
      <c r="D53" s="354"/>
      <c r="E53" s="354"/>
      <c r="F53" s="354"/>
      <c r="G53" s="354"/>
      <c r="H53" s="354"/>
      <c r="I53" s="343"/>
    </row>
    <row r="54" spans="1:10" x14ac:dyDescent="0.25">
      <c r="A54" s="12"/>
      <c r="B54" s="132"/>
      <c r="C54" s="135"/>
      <c r="D54" s="137"/>
      <c r="E54" s="137"/>
      <c r="F54" s="137"/>
      <c r="G54" s="137"/>
      <c r="H54" s="137"/>
      <c r="I54" s="137"/>
    </row>
    <row r="55" spans="1:10" x14ac:dyDescent="0.25">
      <c r="A55" s="351" t="s">
        <v>200</v>
      </c>
      <c r="B55" s="352"/>
      <c r="C55" s="346"/>
      <c r="D55" s="130"/>
      <c r="E55" s="130"/>
      <c r="F55" s="130"/>
      <c r="G55" s="130"/>
      <c r="H55" s="130"/>
      <c r="I55" s="130"/>
    </row>
    <row r="56" spans="1:10" x14ac:dyDescent="0.25">
      <c r="A56" s="12"/>
      <c r="B56" s="347" t="s">
        <v>201</v>
      </c>
      <c r="C56" s="348"/>
      <c r="D56" s="138">
        <f>D57+D59+D61+D63+D66+D67+D69+D71</f>
        <v>0</v>
      </c>
      <c r="E56" s="138">
        <f t="shared" ref="E56:I56" si="5">E57+E59+E61+E63+E66+E67+E69+E71</f>
        <v>206698</v>
      </c>
      <c r="F56" s="138">
        <f t="shared" si="5"/>
        <v>206698</v>
      </c>
      <c r="G56" s="138">
        <f t="shared" si="5"/>
        <v>206698</v>
      </c>
      <c r="H56" s="138">
        <f t="shared" si="5"/>
        <v>206698</v>
      </c>
      <c r="I56" s="138">
        <f t="shared" si="5"/>
        <v>206698</v>
      </c>
    </row>
    <row r="57" spans="1:10" x14ac:dyDescent="0.25">
      <c r="A57" s="344"/>
      <c r="B57" s="349"/>
      <c r="C57" s="133" t="s">
        <v>202</v>
      </c>
      <c r="D57" s="343">
        <v>0</v>
      </c>
      <c r="E57" s="343">
        <v>0</v>
      </c>
      <c r="F57" s="343">
        <v>0</v>
      </c>
      <c r="G57" s="343">
        <v>0</v>
      </c>
      <c r="H57" s="343">
        <v>0</v>
      </c>
      <c r="I57" s="343">
        <v>0</v>
      </c>
    </row>
    <row r="58" spans="1:10" x14ac:dyDescent="0.25">
      <c r="A58" s="344"/>
      <c r="B58" s="349"/>
      <c r="C58" s="133" t="s">
        <v>203</v>
      </c>
      <c r="D58" s="343"/>
      <c r="E58" s="343"/>
      <c r="F58" s="343"/>
      <c r="G58" s="343"/>
      <c r="H58" s="343"/>
      <c r="I58" s="343"/>
    </row>
    <row r="59" spans="1:10" x14ac:dyDescent="0.25">
      <c r="A59" s="344"/>
      <c r="B59" s="349"/>
      <c r="C59" s="133" t="s">
        <v>204</v>
      </c>
      <c r="D59" s="343">
        <v>0</v>
      </c>
      <c r="E59" s="343">
        <v>0</v>
      </c>
      <c r="F59" s="343">
        <v>0</v>
      </c>
      <c r="G59" s="343">
        <v>0</v>
      </c>
      <c r="H59" s="343">
        <v>0</v>
      </c>
      <c r="I59" s="343">
        <v>0</v>
      </c>
    </row>
    <row r="60" spans="1:10" x14ac:dyDescent="0.25">
      <c r="A60" s="344"/>
      <c r="B60" s="349"/>
      <c r="C60" s="133" t="s">
        <v>205</v>
      </c>
      <c r="D60" s="343"/>
      <c r="E60" s="343"/>
      <c r="F60" s="343"/>
      <c r="G60" s="343"/>
      <c r="H60" s="343"/>
      <c r="I60" s="343"/>
    </row>
    <row r="61" spans="1:10" x14ac:dyDescent="0.25">
      <c r="A61" s="344"/>
      <c r="B61" s="349"/>
      <c r="C61" s="133" t="s">
        <v>206</v>
      </c>
      <c r="D61" s="343">
        <v>0</v>
      </c>
      <c r="E61" s="343">
        <v>0</v>
      </c>
      <c r="F61" s="343">
        <v>0</v>
      </c>
      <c r="G61" s="343">
        <v>0</v>
      </c>
      <c r="H61" s="343">
        <v>0</v>
      </c>
      <c r="I61" s="343">
        <v>0</v>
      </c>
    </row>
    <row r="62" spans="1:10" x14ac:dyDescent="0.25">
      <c r="A62" s="344"/>
      <c r="B62" s="349"/>
      <c r="C62" s="133" t="s">
        <v>207</v>
      </c>
      <c r="D62" s="343"/>
      <c r="E62" s="343"/>
      <c r="F62" s="343"/>
      <c r="G62" s="343"/>
      <c r="H62" s="343"/>
      <c r="I62" s="343"/>
    </row>
    <row r="63" spans="1:10" x14ac:dyDescent="0.25">
      <c r="A63" s="344"/>
      <c r="B63" s="349"/>
      <c r="C63" s="133" t="s">
        <v>208</v>
      </c>
      <c r="D63" s="343">
        <v>0</v>
      </c>
      <c r="E63" s="343">
        <v>0</v>
      </c>
      <c r="F63" s="343">
        <v>0</v>
      </c>
      <c r="G63" s="343">
        <v>0</v>
      </c>
      <c r="H63" s="343">
        <v>0</v>
      </c>
      <c r="I63" s="343">
        <v>0</v>
      </c>
    </row>
    <row r="64" spans="1:10" x14ac:dyDescent="0.25">
      <c r="A64" s="344"/>
      <c r="B64" s="349"/>
      <c r="C64" s="133" t="s">
        <v>209</v>
      </c>
      <c r="D64" s="343"/>
      <c r="E64" s="343"/>
      <c r="F64" s="343"/>
      <c r="G64" s="343"/>
      <c r="H64" s="343"/>
      <c r="I64" s="343"/>
    </row>
    <row r="65" spans="1:9" x14ac:dyDescent="0.25">
      <c r="A65" s="344"/>
      <c r="B65" s="349"/>
      <c r="C65" s="133" t="s">
        <v>210</v>
      </c>
      <c r="D65" s="343"/>
      <c r="E65" s="343"/>
      <c r="F65" s="343"/>
      <c r="G65" s="343"/>
      <c r="H65" s="343"/>
      <c r="I65" s="343"/>
    </row>
    <row r="66" spans="1:9" x14ac:dyDescent="0.25">
      <c r="A66" s="12"/>
      <c r="B66" s="132"/>
      <c r="C66" s="133" t="s">
        <v>211</v>
      </c>
      <c r="D66" s="130">
        <v>0</v>
      </c>
      <c r="E66" s="130">
        <v>206698</v>
      </c>
      <c r="F66" s="130">
        <v>206698</v>
      </c>
      <c r="G66" s="130">
        <v>206698</v>
      </c>
      <c r="H66" s="130">
        <v>206698</v>
      </c>
      <c r="I66" s="130">
        <f>H66-D66</f>
        <v>206698</v>
      </c>
    </row>
    <row r="67" spans="1:9" x14ac:dyDescent="0.25">
      <c r="A67" s="344"/>
      <c r="B67" s="347"/>
      <c r="C67" s="133" t="s">
        <v>212</v>
      </c>
      <c r="D67" s="343">
        <v>0</v>
      </c>
      <c r="E67" s="343">
        <v>0</v>
      </c>
      <c r="F67" s="343">
        <v>0</v>
      </c>
      <c r="G67" s="343">
        <v>0</v>
      </c>
      <c r="H67" s="343">
        <v>0</v>
      </c>
      <c r="I67" s="343">
        <v>0</v>
      </c>
    </row>
    <row r="68" spans="1:9" x14ac:dyDescent="0.25">
      <c r="A68" s="344"/>
      <c r="B68" s="347"/>
      <c r="C68" s="133" t="s">
        <v>213</v>
      </c>
      <c r="D68" s="343"/>
      <c r="E68" s="343"/>
      <c r="F68" s="343"/>
      <c r="G68" s="343"/>
      <c r="H68" s="343"/>
      <c r="I68" s="343"/>
    </row>
    <row r="69" spans="1:9" x14ac:dyDescent="0.25">
      <c r="A69" s="344"/>
      <c r="B69" s="349"/>
      <c r="C69" s="133" t="s">
        <v>214</v>
      </c>
      <c r="D69" s="343">
        <v>0</v>
      </c>
      <c r="E69" s="343">
        <v>0</v>
      </c>
      <c r="F69" s="343">
        <v>0</v>
      </c>
      <c r="G69" s="343">
        <v>0</v>
      </c>
      <c r="H69" s="343">
        <v>0</v>
      </c>
      <c r="I69" s="343">
        <v>0</v>
      </c>
    </row>
    <row r="70" spans="1:9" x14ac:dyDescent="0.25">
      <c r="A70" s="344"/>
      <c r="B70" s="349"/>
      <c r="C70" s="133" t="s">
        <v>215</v>
      </c>
      <c r="D70" s="343"/>
      <c r="E70" s="343"/>
      <c r="F70" s="343"/>
      <c r="G70" s="343"/>
      <c r="H70" s="343"/>
      <c r="I70" s="343"/>
    </row>
    <row r="71" spans="1:9" x14ac:dyDescent="0.25">
      <c r="A71" s="344"/>
      <c r="B71" s="349"/>
      <c r="C71" s="133" t="s">
        <v>216</v>
      </c>
      <c r="D71" s="343">
        <v>0</v>
      </c>
      <c r="E71" s="343">
        <v>0</v>
      </c>
      <c r="F71" s="343">
        <v>0</v>
      </c>
      <c r="G71" s="343">
        <v>0</v>
      </c>
      <c r="H71" s="343">
        <v>0</v>
      </c>
      <c r="I71" s="343">
        <v>0</v>
      </c>
    </row>
    <row r="72" spans="1:9" x14ac:dyDescent="0.25">
      <c r="A72" s="344"/>
      <c r="B72" s="349"/>
      <c r="C72" s="133" t="s">
        <v>217</v>
      </c>
      <c r="D72" s="343"/>
      <c r="E72" s="343"/>
      <c r="F72" s="343"/>
      <c r="G72" s="343"/>
      <c r="H72" s="343"/>
      <c r="I72" s="343"/>
    </row>
    <row r="73" spans="1:9" x14ac:dyDescent="0.25">
      <c r="A73" s="12"/>
      <c r="B73" s="347" t="s">
        <v>218</v>
      </c>
      <c r="C73" s="348"/>
      <c r="D73" s="138">
        <f>D74+D75+D76+D77</f>
        <v>0</v>
      </c>
      <c r="E73" s="138">
        <f t="shared" ref="E73:I73" si="6">E74+E75+E76+E77</f>
        <v>2641205</v>
      </c>
      <c r="F73" s="138">
        <f t="shared" si="6"/>
        <v>2641205</v>
      </c>
      <c r="G73" s="138">
        <f t="shared" si="6"/>
        <v>2641205</v>
      </c>
      <c r="H73" s="138">
        <f t="shared" si="6"/>
        <v>2641205</v>
      </c>
      <c r="I73" s="138">
        <f t="shared" si="6"/>
        <v>2641205</v>
      </c>
    </row>
    <row r="74" spans="1:9" x14ac:dyDescent="0.25">
      <c r="A74" s="12"/>
      <c r="B74" s="132"/>
      <c r="C74" s="133" t="s">
        <v>219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</row>
    <row r="75" spans="1:9" x14ac:dyDescent="0.25">
      <c r="A75" s="12"/>
      <c r="B75" s="132"/>
      <c r="C75" s="133" t="s">
        <v>220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</row>
    <row r="76" spans="1:9" x14ac:dyDescent="0.25">
      <c r="A76" s="12"/>
      <c r="B76" s="132"/>
      <c r="C76" s="133" t="s">
        <v>221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</row>
    <row r="77" spans="1:9" x14ac:dyDescent="0.25">
      <c r="A77" s="12"/>
      <c r="B77" s="132"/>
      <c r="C77" s="133" t="s">
        <v>222</v>
      </c>
      <c r="D77" s="130">
        <v>0</v>
      </c>
      <c r="E77" s="130">
        <v>2641205</v>
      </c>
      <c r="F77" s="130">
        <v>2641205</v>
      </c>
      <c r="G77" s="130">
        <f>2641783-578</f>
        <v>2641205</v>
      </c>
      <c r="H77" s="130">
        <f>2641783-578</f>
        <v>2641205</v>
      </c>
      <c r="I77" s="130">
        <f>H77-D77</f>
        <v>2641205</v>
      </c>
    </row>
    <row r="78" spans="1:9" x14ac:dyDescent="0.25">
      <c r="A78" s="12"/>
      <c r="B78" s="347" t="s">
        <v>223</v>
      </c>
      <c r="C78" s="348"/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</row>
    <row r="79" spans="1:9" x14ac:dyDescent="0.25">
      <c r="A79" s="344"/>
      <c r="B79" s="349"/>
      <c r="C79" s="133" t="s">
        <v>224</v>
      </c>
      <c r="D79" s="343">
        <v>0</v>
      </c>
      <c r="E79" s="343">
        <v>0</v>
      </c>
      <c r="F79" s="343">
        <v>0</v>
      </c>
      <c r="G79" s="343">
        <v>0</v>
      </c>
      <c r="H79" s="343">
        <v>0</v>
      </c>
      <c r="I79" s="343">
        <v>0</v>
      </c>
    </row>
    <row r="80" spans="1:9" x14ac:dyDescent="0.25">
      <c r="A80" s="344"/>
      <c r="B80" s="349"/>
      <c r="C80" s="133" t="s">
        <v>225</v>
      </c>
      <c r="D80" s="343"/>
      <c r="E80" s="343"/>
      <c r="F80" s="343"/>
      <c r="G80" s="343"/>
      <c r="H80" s="343"/>
      <c r="I80" s="343"/>
    </row>
    <row r="81" spans="1:11" x14ac:dyDescent="0.25">
      <c r="A81" s="12"/>
      <c r="B81" s="132"/>
      <c r="C81" s="133" t="s">
        <v>226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</row>
    <row r="82" spans="1:11" x14ac:dyDescent="0.25">
      <c r="A82" s="344"/>
      <c r="B82" s="347" t="s">
        <v>227</v>
      </c>
      <c r="C82" s="348"/>
      <c r="D82" s="343">
        <f>48718606</f>
        <v>48718606</v>
      </c>
      <c r="E82" s="343">
        <v>-19000000</v>
      </c>
      <c r="F82" s="343">
        <v>29718606</v>
      </c>
      <c r="G82" s="343">
        <v>29718606</v>
      </c>
      <c r="H82" s="343">
        <v>29718606</v>
      </c>
      <c r="I82" s="343">
        <f>H82-D82</f>
        <v>-19000000</v>
      </c>
    </row>
    <row r="83" spans="1:11" x14ac:dyDescent="0.25">
      <c r="A83" s="344"/>
      <c r="B83" s="347" t="s">
        <v>228</v>
      </c>
      <c r="C83" s="348"/>
      <c r="D83" s="343"/>
      <c r="E83" s="343"/>
      <c r="F83" s="343"/>
      <c r="G83" s="343"/>
      <c r="H83" s="343"/>
      <c r="I83" s="343"/>
    </row>
    <row r="84" spans="1:11" x14ac:dyDescent="0.25">
      <c r="A84" s="12"/>
      <c r="B84" s="347" t="s">
        <v>229</v>
      </c>
      <c r="C84" s="348"/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</row>
    <row r="85" spans="1:11" x14ac:dyDescent="0.25">
      <c r="A85" s="12"/>
      <c r="B85" s="349"/>
      <c r="C85" s="350"/>
      <c r="D85" s="137"/>
      <c r="E85" s="137"/>
      <c r="F85" s="137"/>
      <c r="G85" s="137"/>
      <c r="H85" s="137"/>
      <c r="I85" s="137"/>
    </row>
    <row r="86" spans="1:11" x14ac:dyDescent="0.25">
      <c r="A86" s="351" t="s">
        <v>230</v>
      </c>
      <c r="B86" s="352"/>
      <c r="C86" s="346"/>
      <c r="D86" s="256">
        <f>D56+D73+D82+D84</f>
        <v>48718606</v>
      </c>
      <c r="E86" s="256">
        <f>E56+E73+E82+E84</f>
        <v>-16152097</v>
      </c>
      <c r="F86" s="256">
        <f t="shared" ref="F86:I86" si="7">F56+F73+F82+F84</f>
        <v>32566509</v>
      </c>
      <c r="G86" s="256">
        <f t="shared" si="7"/>
        <v>32566509</v>
      </c>
      <c r="H86" s="256">
        <f t="shared" si="7"/>
        <v>32566509</v>
      </c>
      <c r="I86" s="256">
        <f t="shared" si="7"/>
        <v>-16152097</v>
      </c>
    </row>
    <row r="87" spans="1:11" x14ac:dyDescent="0.25">
      <c r="A87" s="351" t="s">
        <v>231</v>
      </c>
      <c r="B87" s="352"/>
      <c r="C87" s="346"/>
      <c r="D87" s="256"/>
      <c r="E87" s="256"/>
      <c r="F87" s="256"/>
      <c r="G87" s="256"/>
      <c r="H87" s="256"/>
      <c r="I87" s="256"/>
    </row>
    <row r="88" spans="1:11" x14ac:dyDescent="0.25">
      <c r="A88" s="12"/>
      <c r="B88" s="349"/>
      <c r="C88" s="350"/>
      <c r="D88" s="137"/>
      <c r="E88" s="137"/>
      <c r="F88" s="137"/>
      <c r="G88" s="137"/>
      <c r="H88" s="137"/>
      <c r="I88" s="137"/>
    </row>
    <row r="89" spans="1:11" x14ac:dyDescent="0.25">
      <c r="A89" s="351" t="s">
        <v>232</v>
      </c>
      <c r="B89" s="352"/>
      <c r="C89" s="346"/>
      <c r="D89" s="138">
        <v>0</v>
      </c>
      <c r="E89" s="138">
        <v>0</v>
      </c>
      <c r="F89" s="138">
        <v>0</v>
      </c>
      <c r="G89" s="138">
        <v>0</v>
      </c>
      <c r="H89" s="138">
        <v>0</v>
      </c>
      <c r="I89" s="138">
        <v>0</v>
      </c>
    </row>
    <row r="90" spans="1:11" x14ac:dyDescent="0.25">
      <c r="A90" s="12"/>
      <c r="B90" s="347" t="s">
        <v>233</v>
      </c>
      <c r="C90" s="348"/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K90" s="139"/>
    </row>
    <row r="91" spans="1:11" x14ac:dyDescent="0.25">
      <c r="A91" s="12"/>
      <c r="B91" s="349"/>
      <c r="C91" s="350"/>
      <c r="D91" s="130"/>
      <c r="E91" s="130"/>
      <c r="F91" s="130"/>
      <c r="G91" s="130"/>
      <c r="H91" s="130"/>
      <c r="I91" s="130"/>
    </row>
    <row r="92" spans="1:11" x14ac:dyDescent="0.25">
      <c r="A92" s="351" t="s">
        <v>234</v>
      </c>
      <c r="B92" s="352"/>
      <c r="C92" s="346"/>
      <c r="D92" s="138">
        <f>D50+D86+D89</f>
        <v>56547226.950000003</v>
      </c>
      <c r="E92" s="138">
        <f>E50+E86+E89-1</f>
        <v>14884499.579999998</v>
      </c>
      <c r="F92" s="138">
        <f>F50+F86+F89</f>
        <v>71431726.530000001</v>
      </c>
      <c r="G92" s="138">
        <f>G50+G86+G89</f>
        <v>71431727</v>
      </c>
      <c r="H92" s="138">
        <f>H50+H86+H89</f>
        <v>71399027</v>
      </c>
      <c r="I92" s="138">
        <f>I50+I86+I89</f>
        <v>14851800.050000001</v>
      </c>
      <c r="K92" s="139"/>
    </row>
    <row r="93" spans="1:11" x14ac:dyDescent="0.25">
      <c r="A93" s="12"/>
      <c r="B93" s="349"/>
      <c r="C93" s="350"/>
      <c r="D93" s="140"/>
      <c r="E93" s="140"/>
      <c r="F93" s="140"/>
      <c r="G93" s="140"/>
      <c r="H93" s="140"/>
      <c r="I93" s="140"/>
    </row>
    <row r="94" spans="1:11" x14ac:dyDescent="0.25">
      <c r="A94" s="12"/>
      <c r="B94" s="345" t="s">
        <v>235</v>
      </c>
      <c r="C94" s="346"/>
      <c r="D94" s="140"/>
      <c r="E94" s="140"/>
      <c r="F94" s="140"/>
      <c r="G94" s="140"/>
      <c r="H94" s="140"/>
      <c r="I94" s="140"/>
    </row>
    <row r="95" spans="1:11" x14ac:dyDescent="0.25">
      <c r="A95" s="344"/>
      <c r="B95" s="347" t="s">
        <v>236</v>
      </c>
      <c r="C95" s="348"/>
      <c r="D95" s="343">
        <v>0</v>
      </c>
      <c r="E95" s="343">
        <v>0</v>
      </c>
      <c r="F95" s="343">
        <v>0</v>
      </c>
      <c r="G95" s="343">
        <v>0</v>
      </c>
      <c r="H95" s="343">
        <v>0</v>
      </c>
      <c r="I95" s="343">
        <v>0</v>
      </c>
    </row>
    <row r="96" spans="1:11" x14ac:dyDescent="0.25">
      <c r="A96" s="344"/>
      <c r="B96" s="347" t="s">
        <v>237</v>
      </c>
      <c r="C96" s="348"/>
      <c r="D96" s="343"/>
      <c r="E96" s="343"/>
      <c r="F96" s="343"/>
      <c r="G96" s="343"/>
      <c r="H96" s="343"/>
      <c r="I96" s="343"/>
    </row>
    <row r="97" spans="1:11" x14ac:dyDescent="0.25">
      <c r="A97" s="344"/>
      <c r="B97" s="347" t="s">
        <v>238</v>
      </c>
      <c r="C97" s="348"/>
      <c r="D97" s="343">
        <v>0</v>
      </c>
      <c r="E97" s="343">
        <v>0</v>
      </c>
      <c r="F97" s="343">
        <v>0</v>
      </c>
      <c r="G97" s="343">
        <v>0</v>
      </c>
      <c r="H97" s="343">
        <v>0</v>
      </c>
      <c r="I97" s="343">
        <v>0</v>
      </c>
    </row>
    <row r="98" spans="1:11" x14ac:dyDescent="0.25">
      <c r="A98" s="344"/>
      <c r="B98" s="347" t="s">
        <v>239</v>
      </c>
      <c r="C98" s="348"/>
      <c r="D98" s="343"/>
      <c r="E98" s="343"/>
      <c r="F98" s="343"/>
      <c r="G98" s="343"/>
      <c r="H98" s="343"/>
      <c r="I98" s="343"/>
    </row>
    <row r="99" spans="1:11" x14ac:dyDescent="0.25">
      <c r="A99" s="344"/>
      <c r="B99" s="347" t="s">
        <v>134</v>
      </c>
      <c r="C99" s="348"/>
      <c r="D99" s="343"/>
      <c r="E99" s="343"/>
      <c r="F99" s="343"/>
      <c r="G99" s="343"/>
      <c r="H99" s="343"/>
      <c r="I99" s="343"/>
    </row>
    <row r="100" spans="1:11" x14ac:dyDescent="0.25">
      <c r="A100" s="344"/>
      <c r="B100" s="345" t="s">
        <v>484</v>
      </c>
      <c r="C100" s="346"/>
      <c r="D100" s="340">
        <v>0</v>
      </c>
      <c r="E100" s="340">
        <v>0</v>
      </c>
      <c r="F100" s="340">
        <v>0</v>
      </c>
      <c r="G100" s="340">
        <v>0</v>
      </c>
      <c r="H100" s="340">
        <v>0</v>
      </c>
      <c r="I100" s="340">
        <v>0</v>
      </c>
    </row>
    <row r="101" spans="1:11" x14ac:dyDescent="0.25">
      <c r="A101" s="344"/>
      <c r="B101" s="345"/>
      <c r="C101" s="346"/>
      <c r="D101" s="340"/>
      <c r="E101" s="340"/>
      <c r="F101" s="340"/>
      <c r="G101" s="340"/>
      <c r="H101" s="340"/>
      <c r="I101" s="340"/>
      <c r="K101" s="136"/>
    </row>
    <row r="102" spans="1:11" x14ac:dyDescent="0.25">
      <c r="A102" s="15"/>
      <c r="B102" s="341"/>
      <c r="C102" s="342"/>
      <c r="D102" s="141"/>
      <c r="E102" s="141"/>
      <c r="F102" s="141"/>
      <c r="G102" s="141"/>
      <c r="H102" s="141"/>
      <c r="I102" s="141"/>
    </row>
    <row r="103" spans="1:11" x14ac:dyDescent="0.25">
      <c r="A103" s="339"/>
      <c r="B103" s="339"/>
      <c r="C103" s="339"/>
      <c r="D103" s="339"/>
      <c r="E103" s="339"/>
      <c r="F103" s="339"/>
      <c r="G103" s="339"/>
      <c r="H103" s="339"/>
      <c r="I103" s="339"/>
    </row>
    <row r="104" spans="1:11" x14ac:dyDescent="0.25">
      <c r="A104" s="222"/>
      <c r="B104" s="222"/>
      <c r="C104" s="222"/>
      <c r="D104" s="222"/>
      <c r="E104" s="222"/>
      <c r="F104" s="222"/>
      <c r="G104" s="222"/>
      <c r="H104" s="222"/>
      <c r="I104" s="222"/>
    </row>
    <row r="105" spans="1:11" x14ac:dyDescent="0.25">
      <c r="A105" s="222"/>
      <c r="B105" s="222"/>
      <c r="C105" s="222"/>
      <c r="D105" s="242"/>
      <c r="E105" s="242"/>
      <c r="F105" s="242"/>
      <c r="G105" s="242"/>
      <c r="H105" s="242"/>
      <c r="I105" s="242"/>
    </row>
    <row r="106" spans="1:11" x14ac:dyDescent="0.25">
      <c r="A106" s="222"/>
      <c r="B106" s="222"/>
      <c r="C106" s="222"/>
      <c r="D106" s="222"/>
      <c r="E106" s="222"/>
      <c r="F106" s="242"/>
      <c r="G106" s="242"/>
      <c r="H106" s="222"/>
      <c r="I106" s="222"/>
    </row>
    <row r="107" spans="1:11" x14ac:dyDescent="0.25">
      <c r="A107" s="222"/>
      <c r="B107" s="222"/>
      <c r="C107" s="222"/>
      <c r="D107" s="222"/>
      <c r="E107" s="222"/>
      <c r="F107" s="222"/>
      <c r="G107" s="242"/>
      <c r="H107" s="222"/>
      <c r="I107" s="222"/>
    </row>
    <row r="109" spans="1:11" x14ac:dyDescent="0.25">
      <c r="B109" s="25" t="s">
        <v>490</v>
      </c>
      <c r="C109" s="29"/>
      <c r="D109" s="56"/>
      <c r="E109" s="56"/>
      <c r="F109" s="356" t="s">
        <v>524</v>
      </c>
      <c r="G109" s="356"/>
      <c r="H109" s="356"/>
    </row>
    <row r="110" spans="1:11" x14ac:dyDescent="0.25">
      <c r="B110" s="25" t="s">
        <v>488</v>
      </c>
      <c r="C110" s="29"/>
      <c r="D110" s="56"/>
      <c r="E110" s="56"/>
      <c r="F110" s="356" t="s">
        <v>489</v>
      </c>
      <c r="G110" s="356"/>
      <c r="H110" s="356"/>
    </row>
    <row r="125" spans="6:6" x14ac:dyDescent="0.25">
      <c r="F125" s="142">
        <v>8157607</v>
      </c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2"/>
  <sheetViews>
    <sheetView topLeftCell="A160" zoomScaleNormal="100" zoomScaleSheetLayoutView="40" workbookViewId="0">
      <selection activeCell="G118" sqref="G118"/>
    </sheetView>
  </sheetViews>
  <sheetFormatPr baseColWidth="10" defaultColWidth="11.44140625" defaultRowHeight="13.8" x14ac:dyDescent="0.25"/>
  <cols>
    <col min="1" max="1" width="11.44140625" style="175"/>
    <col min="2" max="2" width="66.88671875" style="175" bestFit="1" customWidth="1"/>
    <col min="3" max="3" width="11.44140625" style="198"/>
    <col min="4" max="4" width="13.88671875" style="198" bestFit="1" customWidth="1"/>
    <col min="5" max="5" width="11.44140625" style="198"/>
    <col min="6" max="6" width="13" style="198" customWidth="1"/>
    <col min="7" max="7" width="12.109375" style="198" customWidth="1"/>
    <col min="8" max="8" width="13.6640625" style="198" bestFit="1" customWidth="1"/>
    <col min="9" max="16384" width="11.44140625" style="175"/>
  </cols>
  <sheetData>
    <row r="1" spans="1:10" x14ac:dyDescent="0.25">
      <c r="A1" s="369" t="s">
        <v>485</v>
      </c>
      <c r="B1" s="369"/>
      <c r="C1" s="369"/>
      <c r="D1" s="369"/>
      <c r="E1" s="369"/>
      <c r="F1" s="369"/>
      <c r="G1" s="369"/>
      <c r="H1" s="369"/>
    </row>
    <row r="2" spans="1:10" x14ac:dyDescent="0.25">
      <c r="A2" s="370" t="s">
        <v>486</v>
      </c>
      <c r="B2" s="370"/>
      <c r="C2" s="370"/>
      <c r="D2" s="370"/>
      <c r="E2" s="370"/>
      <c r="F2" s="370"/>
      <c r="G2" s="370"/>
      <c r="H2" s="370"/>
    </row>
    <row r="3" spans="1:10" x14ac:dyDescent="0.25">
      <c r="A3" s="389" t="str">
        <f>'FORMATO 5 EAID'!A2:I2</f>
        <v>UNIVERSIDAD TECNOLOGICA DE TLAXCALA</v>
      </c>
      <c r="B3" s="390"/>
      <c r="C3" s="390"/>
      <c r="D3" s="390"/>
      <c r="E3" s="390"/>
      <c r="F3" s="390"/>
      <c r="G3" s="390"/>
      <c r="H3" s="391"/>
    </row>
    <row r="4" spans="1:10" x14ac:dyDescent="0.25">
      <c r="A4" s="392" t="s">
        <v>240</v>
      </c>
      <c r="B4" s="393"/>
      <c r="C4" s="393"/>
      <c r="D4" s="393"/>
      <c r="E4" s="393"/>
      <c r="F4" s="393"/>
      <c r="G4" s="393"/>
      <c r="H4" s="394"/>
    </row>
    <row r="5" spans="1:10" x14ac:dyDescent="0.25">
      <c r="A5" s="392" t="s">
        <v>241</v>
      </c>
      <c r="B5" s="393"/>
      <c r="C5" s="393"/>
      <c r="D5" s="393"/>
      <c r="E5" s="393"/>
      <c r="F5" s="393"/>
      <c r="G5" s="393"/>
      <c r="H5" s="394"/>
    </row>
    <row r="6" spans="1:10" x14ac:dyDescent="0.25">
      <c r="A6" s="392" t="str">
        <f>'FORMATO 5 EAID'!A4:I4</f>
        <v>Del 01 de Enero al 31 de Diciembre de 2016</v>
      </c>
      <c r="B6" s="393"/>
      <c r="C6" s="393"/>
      <c r="D6" s="393"/>
      <c r="E6" s="393"/>
      <c r="F6" s="393"/>
      <c r="G6" s="393"/>
      <c r="H6" s="394"/>
    </row>
    <row r="7" spans="1:10" x14ac:dyDescent="0.25">
      <c r="A7" s="395" t="s">
        <v>0</v>
      </c>
      <c r="B7" s="396"/>
      <c r="C7" s="396"/>
      <c r="D7" s="396"/>
      <c r="E7" s="396"/>
      <c r="F7" s="396"/>
      <c r="G7" s="396"/>
      <c r="H7" s="397"/>
    </row>
    <row r="8" spans="1:10" x14ac:dyDescent="0.25">
      <c r="A8" s="389" t="s">
        <v>1</v>
      </c>
      <c r="B8" s="391"/>
      <c r="C8" s="398" t="s">
        <v>242</v>
      </c>
      <c r="D8" s="399"/>
      <c r="E8" s="399"/>
      <c r="F8" s="399"/>
      <c r="G8" s="400"/>
      <c r="H8" s="96" t="s">
        <v>243</v>
      </c>
    </row>
    <row r="9" spans="1:10" x14ac:dyDescent="0.25">
      <c r="A9" s="392"/>
      <c r="B9" s="394"/>
      <c r="C9" s="58" t="s">
        <v>126</v>
      </c>
      <c r="D9" s="58" t="s">
        <v>154</v>
      </c>
      <c r="E9" s="401" t="s">
        <v>156</v>
      </c>
      <c r="F9" s="401" t="s">
        <v>107</v>
      </c>
      <c r="G9" s="401" t="s">
        <v>109</v>
      </c>
      <c r="H9" s="59" t="s">
        <v>244</v>
      </c>
    </row>
    <row r="10" spans="1:10" x14ac:dyDescent="0.25">
      <c r="A10" s="395"/>
      <c r="B10" s="397"/>
      <c r="C10" s="60" t="s">
        <v>245</v>
      </c>
      <c r="D10" s="60" t="s">
        <v>155</v>
      </c>
      <c r="E10" s="402"/>
      <c r="F10" s="402"/>
      <c r="G10" s="402"/>
      <c r="H10" s="176"/>
    </row>
    <row r="11" spans="1:10" x14ac:dyDescent="0.25">
      <c r="A11" s="386" t="s">
        <v>246</v>
      </c>
      <c r="B11" s="387"/>
      <c r="C11" s="177">
        <f>C12+C20+C31+C42+C53+C64+C68+C78+C82</f>
        <v>26828621</v>
      </c>
      <c r="D11" s="177">
        <f t="shared" ref="D11:H11" si="0">D12+D20+D31+D42+D53+D64+D68+D78+D82</f>
        <v>12036205.060000001</v>
      </c>
      <c r="E11" s="177">
        <f t="shared" si="0"/>
        <v>38864826.060000002</v>
      </c>
      <c r="F11" s="177">
        <f t="shared" si="0"/>
        <v>38646590.060000002</v>
      </c>
      <c r="G11" s="177">
        <f>G12+G20+G31+G42+G53+G64+G68+G78+G82</f>
        <v>29645919</v>
      </c>
      <c r="H11" s="177">
        <f t="shared" si="0"/>
        <v>218236</v>
      </c>
    </row>
    <row r="12" spans="1:10" s="179" customFormat="1" x14ac:dyDescent="0.25">
      <c r="A12" s="373" t="s">
        <v>247</v>
      </c>
      <c r="B12" s="374"/>
      <c r="C12" s="178">
        <f>C13+C14+C15+C16+C17+C18+C19</f>
        <v>23623353</v>
      </c>
      <c r="D12" s="178">
        <f t="shared" ref="D12:H12" si="1">D13+D14+D15+D16+D17+D18+D19</f>
        <v>-1596728.94</v>
      </c>
      <c r="E12" s="178">
        <f t="shared" si="1"/>
        <v>22026624.059999999</v>
      </c>
      <c r="F12" s="178">
        <f t="shared" si="1"/>
        <v>22026624.059999999</v>
      </c>
      <c r="G12" s="178">
        <f t="shared" si="1"/>
        <v>21983633</v>
      </c>
      <c r="H12" s="178">
        <f t="shared" si="1"/>
        <v>0</v>
      </c>
    </row>
    <row r="13" spans="1:10" s="179" customFormat="1" x14ac:dyDescent="0.25">
      <c r="A13" s="94"/>
      <c r="B13" s="62" t="s">
        <v>248</v>
      </c>
      <c r="C13" s="180">
        <f>18405000+0</f>
        <v>18405000</v>
      </c>
      <c r="D13" s="181">
        <v>0</v>
      </c>
      <c r="E13" s="180">
        <f>+C13+D13</f>
        <v>18405000</v>
      </c>
      <c r="F13" s="181">
        <v>18406737</v>
      </c>
      <c r="G13" s="181">
        <v>18406737</v>
      </c>
      <c r="H13" s="181">
        <f>+E13-F13</f>
        <v>-1737</v>
      </c>
    </row>
    <row r="14" spans="1:10" s="179" customFormat="1" x14ac:dyDescent="0.25">
      <c r="A14" s="94"/>
      <c r="B14" s="62" t="s">
        <v>249</v>
      </c>
      <c r="C14" s="180">
        <f>264360</f>
        <v>264360</v>
      </c>
      <c r="D14" s="181">
        <v>-264360</v>
      </c>
      <c r="E14" s="180">
        <f t="shared" ref="E14:E15" si="2">+C14+D14</f>
        <v>0</v>
      </c>
      <c r="F14" s="181">
        <v>0</v>
      </c>
      <c r="G14" s="181">
        <f>F14</f>
        <v>0</v>
      </c>
      <c r="H14" s="181">
        <f t="shared" ref="H14:H19" si="3">+E14-F14</f>
        <v>0</v>
      </c>
    </row>
    <row r="15" spans="1:10" s="179" customFormat="1" x14ac:dyDescent="0.25">
      <c r="A15" s="173"/>
      <c r="B15" s="62" t="s">
        <v>250</v>
      </c>
      <c r="C15" s="180">
        <f>595000+4358993</f>
        <v>4953993</v>
      </c>
      <c r="D15" s="181">
        <v>-1375360</v>
      </c>
      <c r="E15" s="180">
        <f t="shared" si="2"/>
        <v>3578633</v>
      </c>
      <c r="F15" s="181">
        <f>593263+2983633</f>
        <v>3576896</v>
      </c>
      <c r="G15" s="181">
        <f>593263+2983633</f>
        <v>3576896</v>
      </c>
      <c r="H15" s="181">
        <f t="shared" si="3"/>
        <v>1737</v>
      </c>
      <c r="J15" s="179">
        <f>45664834</f>
        <v>45664834</v>
      </c>
    </row>
    <row r="16" spans="1:10" s="179" customFormat="1" x14ac:dyDescent="0.25">
      <c r="A16" s="94"/>
      <c r="B16" s="62" t="s">
        <v>251</v>
      </c>
      <c r="C16" s="180">
        <f>0</f>
        <v>0</v>
      </c>
      <c r="D16" s="181">
        <v>3258.06</v>
      </c>
      <c r="E16" s="180">
        <f t="shared" ref="E16:E19" si="4">+C16+D16</f>
        <v>3258.06</v>
      </c>
      <c r="F16" s="181">
        <v>3258.06</v>
      </c>
      <c r="G16" s="181">
        <v>0</v>
      </c>
      <c r="H16" s="181">
        <f t="shared" si="3"/>
        <v>0</v>
      </c>
      <c r="J16" s="179">
        <v>45663944</v>
      </c>
    </row>
    <row r="17" spans="1:10" s="179" customFormat="1" x14ac:dyDescent="0.25">
      <c r="A17" s="94"/>
      <c r="B17" s="62" t="s">
        <v>252</v>
      </c>
      <c r="C17" s="180">
        <v>0</v>
      </c>
      <c r="D17" s="181">
        <v>39733</v>
      </c>
      <c r="E17" s="254">
        <f t="shared" si="4"/>
        <v>39733</v>
      </c>
      <c r="F17" s="181">
        <v>39733</v>
      </c>
      <c r="G17" s="181">
        <v>0</v>
      </c>
      <c r="H17" s="181">
        <f t="shared" si="3"/>
        <v>0</v>
      </c>
      <c r="J17" s="179">
        <f>J15-J16</f>
        <v>890</v>
      </c>
    </row>
    <row r="18" spans="1:10" s="179" customFormat="1" x14ac:dyDescent="0.25">
      <c r="A18" s="94"/>
      <c r="B18" s="62" t="s">
        <v>253</v>
      </c>
      <c r="C18" s="180">
        <v>0</v>
      </c>
      <c r="D18" s="181">
        <v>0</v>
      </c>
      <c r="E18" s="180">
        <f t="shared" si="4"/>
        <v>0</v>
      </c>
      <c r="F18" s="181">
        <v>0</v>
      </c>
      <c r="G18" s="181">
        <v>0</v>
      </c>
      <c r="H18" s="181">
        <f t="shared" si="3"/>
        <v>0</v>
      </c>
    </row>
    <row r="19" spans="1:10" s="179" customFormat="1" x14ac:dyDescent="0.25">
      <c r="A19" s="94"/>
      <c r="B19" s="62" t="s">
        <v>254</v>
      </c>
      <c r="C19" s="180">
        <v>0</v>
      </c>
      <c r="D19" s="181">
        <v>0</v>
      </c>
      <c r="E19" s="180">
        <f t="shared" si="4"/>
        <v>0</v>
      </c>
      <c r="F19" s="181">
        <v>0</v>
      </c>
      <c r="G19" s="181">
        <v>0</v>
      </c>
      <c r="H19" s="181">
        <f t="shared" si="3"/>
        <v>0</v>
      </c>
      <c r="J19" s="179">
        <f>1007969.54+595000</f>
        <v>1602969.54</v>
      </c>
    </row>
    <row r="20" spans="1:10" s="179" customFormat="1" x14ac:dyDescent="0.25">
      <c r="A20" s="373" t="s">
        <v>255</v>
      </c>
      <c r="B20" s="374"/>
      <c r="C20" s="178">
        <f>C21+C23+C24+C25+C26+C27+C28+C29+C30</f>
        <v>0</v>
      </c>
      <c r="D20" s="178">
        <f t="shared" ref="D20:H20" si="5">D21+D23+D24+D25+D26+D27+D28+D29+D30</f>
        <v>867375</v>
      </c>
      <c r="E20" s="178">
        <f t="shared" si="5"/>
        <v>867375</v>
      </c>
      <c r="F20" s="178">
        <f t="shared" si="5"/>
        <v>742375</v>
      </c>
      <c r="G20" s="178">
        <f t="shared" si="5"/>
        <v>689471</v>
      </c>
      <c r="H20" s="178">
        <f t="shared" si="5"/>
        <v>125000</v>
      </c>
    </row>
    <row r="21" spans="1:10" s="179" customFormat="1" x14ac:dyDescent="0.25">
      <c r="A21" s="373"/>
      <c r="B21" s="62" t="s">
        <v>256</v>
      </c>
      <c r="C21" s="377">
        <v>0</v>
      </c>
      <c r="D21" s="377">
        <f>367467+45107</f>
        <v>412574</v>
      </c>
      <c r="E21" s="377">
        <f>C21+D21</f>
        <v>412574</v>
      </c>
      <c r="F21" s="377">
        <f>45107+327467</f>
        <v>372574</v>
      </c>
      <c r="G21" s="377">
        <f>12107+327467</f>
        <v>339574</v>
      </c>
      <c r="H21" s="377">
        <f>E21-F21</f>
        <v>40000</v>
      </c>
    </row>
    <row r="22" spans="1:10" s="179" customFormat="1" x14ac:dyDescent="0.25">
      <c r="A22" s="373"/>
      <c r="B22" s="62" t="s">
        <v>257</v>
      </c>
      <c r="C22" s="377"/>
      <c r="D22" s="377"/>
      <c r="E22" s="377"/>
      <c r="F22" s="377"/>
      <c r="G22" s="377"/>
      <c r="H22" s="377"/>
    </row>
    <row r="23" spans="1:10" s="179" customFormat="1" x14ac:dyDescent="0.25">
      <c r="A23" s="94"/>
      <c r="B23" s="62" t="s">
        <v>258</v>
      </c>
      <c r="C23" s="180">
        <v>0</v>
      </c>
      <c r="D23" s="181">
        <v>0</v>
      </c>
      <c r="E23" s="182">
        <f t="shared" ref="E23:E24" si="6">C23+D23</f>
        <v>0</v>
      </c>
      <c r="F23" s="181">
        <v>0</v>
      </c>
      <c r="G23" s="181">
        <v>0</v>
      </c>
      <c r="H23" s="182">
        <f t="shared" ref="H23:H24" si="7">E23-F23</f>
        <v>0</v>
      </c>
    </row>
    <row r="24" spans="1:10" s="179" customFormat="1" x14ac:dyDescent="0.25">
      <c r="A24" s="94"/>
      <c r="B24" s="62" t="s">
        <v>259</v>
      </c>
      <c r="C24" s="180">
        <v>0</v>
      </c>
      <c r="D24" s="181">
        <v>0</v>
      </c>
      <c r="E24" s="182">
        <f t="shared" si="6"/>
        <v>0</v>
      </c>
      <c r="F24" s="181">
        <v>0</v>
      </c>
      <c r="G24" s="181">
        <v>0</v>
      </c>
      <c r="H24" s="182">
        <f t="shared" si="7"/>
        <v>0</v>
      </c>
    </row>
    <row r="25" spans="1:10" s="179" customFormat="1" x14ac:dyDescent="0.25">
      <c r="A25" s="94"/>
      <c r="B25" s="62" t="s">
        <v>260</v>
      </c>
      <c r="C25" s="180">
        <v>0</v>
      </c>
      <c r="D25" s="181">
        <v>244672</v>
      </c>
      <c r="E25" s="180">
        <f t="shared" ref="E25" si="8">C25+D25</f>
        <v>244672</v>
      </c>
      <c r="F25" s="181">
        <v>244672</v>
      </c>
      <c r="G25" s="181">
        <v>244672</v>
      </c>
      <c r="H25" s="180">
        <f t="shared" ref="H25" si="9">E25-F25</f>
        <v>0</v>
      </c>
    </row>
    <row r="26" spans="1:10" s="179" customFormat="1" x14ac:dyDescent="0.25">
      <c r="A26" s="94"/>
      <c r="B26" s="62" t="s">
        <v>261</v>
      </c>
      <c r="C26" s="180">
        <v>0</v>
      </c>
      <c r="D26" s="181">
        <f>60000+32972</f>
        <v>92972</v>
      </c>
      <c r="E26" s="180">
        <f>C26+D26</f>
        <v>92972</v>
      </c>
      <c r="F26" s="181">
        <f>60000+32972</f>
        <v>92972</v>
      </c>
      <c r="G26" s="181">
        <f>40096+32972</f>
        <v>73068</v>
      </c>
      <c r="H26" s="180">
        <f>E26-F26</f>
        <v>0</v>
      </c>
    </row>
    <row r="27" spans="1:10" s="179" customFormat="1" x14ac:dyDescent="0.25">
      <c r="A27" s="94"/>
      <c r="B27" s="62" t="s">
        <v>262</v>
      </c>
      <c r="C27" s="180">
        <v>0</v>
      </c>
      <c r="D27" s="181">
        <v>0</v>
      </c>
      <c r="E27" s="182">
        <f t="shared" ref="E27:E30" si="10">C27+D27</f>
        <v>0</v>
      </c>
      <c r="F27" s="181">
        <v>0</v>
      </c>
      <c r="G27" s="181">
        <v>0</v>
      </c>
      <c r="H27" s="182">
        <f t="shared" ref="H27:H28" si="11">E27-F27</f>
        <v>0</v>
      </c>
    </row>
    <row r="28" spans="1:10" s="179" customFormat="1" x14ac:dyDescent="0.25">
      <c r="A28" s="94"/>
      <c r="B28" s="62" t="s">
        <v>263</v>
      </c>
      <c r="C28" s="180">
        <v>0</v>
      </c>
      <c r="D28" s="181">
        <v>85000</v>
      </c>
      <c r="E28" s="182">
        <f t="shared" si="10"/>
        <v>85000</v>
      </c>
      <c r="F28" s="181">
        <v>0</v>
      </c>
      <c r="G28" s="181">
        <v>0</v>
      </c>
      <c r="H28" s="182">
        <f t="shared" si="11"/>
        <v>85000</v>
      </c>
    </row>
    <row r="29" spans="1:10" s="179" customFormat="1" x14ac:dyDescent="0.25">
      <c r="A29" s="94"/>
      <c r="B29" s="62" t="s">
        <v>264</v>
      </c>
      <c r="C29" s="180">
        <v>0</v>
      </c>
      <c r="D29" s="181">
        <v>32157</v>
      </c>
      <c r="E29" s="182">
        <f t="shared" si="10"/>
        <v>32157</v>
      </c>
      <c r="F29" s="181">
        <v>32157</v>
      </c>
      <c r="G29" s="181">
        <v>32157</v>
      </c>
      <c r="H29" s="182">
        <f t="shared" ref="H29:H30" si="12">E29-F29</f>
        <v>0</v>
      </c>
    </row>
    <row r="30" spans="1:10" s="179" customFormat="1" x14ac:dyDescent="0.25">
      <c r="A30" s="94"/>
      <c r="B30" s="62" t="s">
        <v>265</v>
      </c>
      <c r="C30" s="180">
        <v>0</v>
      </c>
      <c r="D30" s="181">
        <v>0</v>
      </c>
      <c r="E30" s="182">
        <f t="shared" si="10"/>
        <v>0</v>
      </c>
      <c r="F30" s="181">
        <v>0</v>
      </c>
      <c r="G30" s="181">
        <v>0</v>
      </c>
      <c r="H30" s="182">
        <f t="shared" si="12"/>
        <v>0</v>
      </c>
    </row>
    <row r="31" spans="1:10" s="179" customFormat="1" x14ac:dyDescent="0.25">
      <c r="A31" s="373" t="s">
        <v>266</v>
      </c>
      <c r="B31" s="374"/>
      <c r="C31" s="178">
        <f>C32+C33+C34+C35+C36+C38+C39+C40+C41</f>
        <v>2883018</v>
      </c>
      <c r="D31" s="178">
        <f t="shared" ref="D31:H31" si="13">D32+D33+D34+D35+D36+D38+D39+D40+D41</f>
        <v>4245538</v>
      </c>
      <c r="E31" s="178">
        <f t="shared" si="13"/>
        <v>7128556</v>
      </c>
      <c r="F31" s="178">
        <f t="shared" si="13"/>
        <v>7035320</v>
      </c>
      <c r="G31" s="178">
        <f t="shared" si="13"/>
        <v>4674162</v>
      </c>
      <c r="H31" s="178">
        <f t="shared" si="13"/>
        <v>93236</v>
      </c>
    </row>
    <row r="32" spans="1:10" s="179" customFormat="1" x14ac:dyDescent="0.25">
      <c r="A32" s="94"/>
      <c r="B32" s="62" t="s">
        <v>267</v>
      </c>
      <c r="C32" s="180">
        <f>902215</f>
        <v>902215</v>
      </c>
      <c r="D32" s="181">
        <v>-45788</v>
      </c>
      <c r="E32" s="181">
        <f>C32+D32</f>
        <v>856427</v>
      </c>
      <c r="F32" s="181">
        <v>856427</v>
      </c>
      <c r="G32" s="181">
        <v>805862</v>
      </c>
      <c r="H32" s="181">
        <f>E32-F32</f>
        <v>0</v>
      </c>
    </row>
    <row r="33" spans="1:8" s="179" customFormat="1" x14ac:dyDescent="0.25">
      <c r="A33" s="94"/>
      <c r="B33" s="62" t="s">
        <v>268</v>
      </c>
      <c r="C33" s="180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</row>
    <row r="34" spans="1:8" s="179" customFormat="1" x14ac:dyDescent="0.25">
      <c r="A34" s="94"/>
      <c r="B34" s="62" t="s">
        <v>269</v>
      </c>
      <c r="C34" s="180">
        <v>981137</v>
      </c>
      <c r="D34" s="181">
        <f>1424005-113046+1424000</f>
        <v>2734959</v>
      </c>
      <c r="E34" s="181">
        <f>C34+D34</f>
        <v>3716096</v>
      </c>
      <c r="F34" s="181">
        <f>868091+1424005+1424000</f>
        <v>3716096</v>
      </c>
      <c r="G34" s="181">
        <f>1109412+868091</f>
        <v>1977503</v>
      </c>
      <c r="H34" s="181">
        <f>E34-F34</f>
        <v>0</v>
      </c>
    </row>
    <row r="35" spans="1:8" s="179" customFormat="1" x14ac:dyDescent="0.25">
      <c r="A35" s="94"/>
      <c r="B35" s="62" t="s">
        <v>270</v>
      </c>
      <c r="C35" s="180">
        <v>0</v>
      </c>
      <c r="D35" s="181">
        <v>7794</v>
      </c>
      <c r="E35" s="181">
        <f>C35+D35</f>
        <v>7794</v>
      </c>
      <c r="F35" s="181">
        <v>7794</v>
      </c>
      <c r="G35" s="181">
        <v>7794</v>
      </c>
      <c r="H35" s="181">
        <f>E35-F35</f>
        <v>0</v>
      </c>
    </row>
    <row r="36" spans="1:8" s="179" customFormat="1" x14ac:dyDescent="0.25">
      <c r="A36" s="373"/>
      <c r="B36" s="62" t="s">
        <v>271</v>
      </c>
      <c r="C36" s="377">
        <v>976117</v>
      </c>
      <c r="D36" s="377">
        <v>660874</v>
      </c>
      <c r="E36" s="377">
        <f>C36+D36</f>
        <v>1636991</v>
      </c>
      <c r="F36" s="377">
        <v>1543755</v>
      </c>
      <c r="G36" s="377">
        <v>1543755</v>
      </c>
      <c r="H36" s="377">
        <f>E36-F36</f>
        <v>93236</v>
      </c>
    </row>
    <row r="37" spans="1:8" s="179" customFormat="1" x14ac:dyDescent="0.25">
      <c r="A37" s="373"/>
      <c r="B37" s="62" t="s">
        <v>272</v>
      </c>
      <c r="C37" s="377"/>
      <c r="D37" s="377"/>
      <c r="E37" s="377"/>
      <c r="F37" s="377"/>
      <c r="G37" s="377"/>
      <c r="H37" s="377"/>
    </row>
    <row r="38" spans="1:8" s="179" customFormat="1" x14ac:dyDescent="0.25">
      <c r="A38" s="94"/>
      <c r="B38" s="62" t="s">
        <v>273</v>
      </c>
      <c r="C38" s="180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</row>
    <row r="39" spans="1:8" s="179" customFormat="1" x14ac:dyDescent="0.25">
      <c r="A39" s="94"/>
      <c r="B39" s="62" t="s">
        <v>274</v>
      </c>
      <c r="C39" s="180">
        <v>0</v>
      </c>
      <c r="D39" s="181">
        <f>150000+9459+350000</f>
        <v>509459</v>
      </c>
      <c r="E39" s="181">
        <f>C39+D39</f>
        <v>509459</v>
      </c>
      <c r="F39" s="181">
        <f>150000+9459+350000</f>
        <v>509459</v>
      </c>
      <c r="G39" s="181">
        <v>9459</v>
      </c>
      <c r="H39" s="181">
        <f>E39-F39</f>
        <v>0</v>
      </c>
    </row>
    <row r="40" spans="1:8" s="179" customFormat="1" x14ac:dyDescent="0.25">
      <c r="A40" s="94"/>
      <c r="B40" s="62" t="s">
        <v>275</v>
      </c>
      <c r="C40" s="180">
        <v>23549</v>
      </c>
      <c r="D40" s="181">
        <v>29780</v>
      </c>
      <c r="E40" s="181">
        <f>C40+D40</f>
        <v>53329</v>
      </c>
      <c r="F40" s="181">
        <v>53329</v>
      </c>
      <c r="G40" s="181">
        <v>53329</v>
      </c>
      <c r="H40" s="181">
        <f>E40-F40</f>
        <v>0</v>
      </c>
    </row>
    <row r="41" spans="1:8" s="179" customFormat="1" x14ac:dyDescent="0.25">
      <c r="A41" s="94"/>
      <c r="B41" s="62" t="s">
        <v>276</v>
      </c>
      <c r="C41" s="180">
        <v>0</v>
      </c>
      <c r="D41" s="181">
        <f>276460+72000</f>
        <v>348460</v>
      </c>
      <c r="E41" s="181">
        <f>C41+D41</f>
        <v>348460</v>
      </c>
      <c r="F41" s="181">
        <f>72000+276460</f>
        <v>348460</v>
      </c>
      <c r="G41" s="181">
        <v>276460</v>
      </c>
      <c r="H41" s="181">
        <f>E41-F41</f>
        <v>0</v>
      </c>
    </row>
    <row r="42" spans="1:8" s="179" customFormat="1" x14ac:dyDescent="0.25">
      <c r="A42" s="373" t="s">
        <v>277</v>
      </c>
      <c r="B42" s="374"/>
      <c r="C42" s="372">
        <v>0</v>
      </c>
      <c r="D42" s="372">
        <v>0</v>
      </c>
      <c r="E42" s="372">
        <v>0</v>
      </c>
      <c r="F42" s="372">
        <v>0</v>
      </c>
      <c r="G42" s="372">
        <v>0</v>
      </c>
      <c r="H42" s="372">
        <v>0</v>
      </c>
    </row>
    <row r="43" spans="1:8" s="179" customFormat="1" x14ac:dyDescent="0.25">
      <c r="A43" s="373" t="s">
        <v>278</v>
      </c>
      <c r="B43" s="374"/>
      <c r="C43" s="372"/>
      <c r="D43" s="372"/>
      <c r="E43" s="372"/>
      <c r="F43" s="372"/>
      <c r="G43" s="372"/>
      <c r="H43" s="372"/>
    </row>
    <row r="44" spans="1:8" s="179" customFormat="1" x14ac:dyDescent="0.25">
      <c r="A44" s="94"/>
      <c r="B44" s="62" t="s">
        <v>279</v>
      </c>
      <c r="C44" s="180">
        <v>0</v>
      </c>
      <c r="D44" s="180">
        <v>0</v>
      </c>
      <c r="E44" s="181">
        <v>0</v>
      </c>
      <c r="F44" s="181">
        <v>0</v>
      </c>
      <c r="G44" s="181">
        <v>0</v>
      </c>
      <c r="H44" s="181">
        <v>0</v>
      </c>
    </row>
    <row r="45" spans="1:8" s="179" customFormat="1" x14ac:dyDescent="0.25">
      <c r="A45" s="94"/>
      <c r="B45" s="62" t="s">
        <v>280</v>
      </c>
      <c r="C45" s="180">
        <v>0</v>
      </c>
      <c r="D45" s="180">
        <v>0</v>
      </c>
      <c r="E45" s="181">
        <v>0</v>
      </c>
      <c r="F45" s="181">
        <v>0</v>
      </c>
      <c r="G45" s="181">
        <v>0</v>
      </c>
      <c r="H45" s="181">
        <v>0</v>
      </c>
    </row>
    <row r="46" spans="1:8" s="179" customFormat="1" x14ac:dyDescent="0.25">
      <c r="A46" s="94"/>
      <c r="B46" s="62" t="s">
        <v>281</v>
      </c>
      <c r="C46" s="180">
        <v>0</v>
      </c>
      <c r="D46" s="180">
        <v>0</v>
      </c>
      <c r="E46" s="181">
        <v>0</v>
      </c>
      <c r="F46" s="181">
        <v>0</v>
      </c>
      <c r="G46" s="181">
        <v>0</v>
      </c>
      <c r="H46" s="181">
        <v>0</v>
      </c>
    </row>
    <row r="47" spans="1:8" s="179" customFormat="1" x14ac:dyDescent="0.25">
      <c r="A47" s="94"/>
      <c r="B47" s="62" t="s">
        <v>282</v>
      </c>
      <c r="C47" s="180">
        <v>0</v>
      </c>
      <c r="D47" s="180">
        <v>0</v>
      </c>
      <c r="E47" s="181">
        <v>0</v>
      </c>
      <c r="F47" s="181">
        <v>0</v>
      </c>
      <c r="G47" s="181">
        <v>0</v>
      </c>
      <c r="H47" s="181">
        <v>0</v>
      </c>
    </row>
    <row r="48" spans="1:8" s="179" customFormat="1" x14ac:dyDescent="0.25">
      <c r="A48" s="94"/>
      <c r="B48" s="62" t="s">
        <v>283</v>
      </c>
      <c r="C48" s="180">
        <v>0</v>
      </c>
      <c r="D48" s="180">
        <v>0</v>
      </c>
      <c r="E48" s="181">
        <v>0</v>
      </c>
      <c r="F48" s="181">
        <v>0</v>
      </c>
      <c r="G48" s="181">
        <v>0</v>
      </c>
      <c r="H48" s="181">
        <v>0</v>
      </c>
    </row>
    <row r="49" spans="1:8" s="179" customFormat="1" x14ac:dyDescent="0.25">
      <c r="A49" s="94"/>
      <c r="B49" s="62" t="s">
        <v>284</v>
      </c>
      <c r="C49" s="180">
        <v>0</v>
      </c>
      <c r="D49" s="180">
        <v>0</v>
      </c>
      <c r="E49" s="181">
        <v>0</v>
      </c>
      <c r="F49" s="181">
        <v>0</v>
      </c>
      <c r="G49" s="181">
        <v>0</v>
      </c>
      <c r="H49" s="181">
        <v>0</v>
      </c>
    </row>
    <row r="50" spans="1:8" s="179" customFormat="1" x14ac:dyDescent="0.25">
      <c r="A50" s="94"/>
      <c r="B50" s="62" t="s">
        <v>285</v>
      </c>
      <c r="C50" s="180">
        <v>0</v>
      </c>
      <c r="D50" s="180">
        <v>0</v>
      </c>
      <c r="E50" s="181">
        <v>0</v>
      </c>
      <c r="F50" s="181">
        <v>0</v>
      </c>
      <c r="G50" s="181">
        <v>0</v>
      </c>
      <c r="H50" s="181">
        <v>0</v>
      </c>
    </row>
    <row r="51" spans="1:8" s="179" customFormat="1" x14ac:dyDescent="0.25">
      <c r="A51" s="94"/>
      <c r="B51" s="62" t="s">
        <v>286</v>
      </c>
      <c r="C51" s="180">
        <v>0</v>
      </c>
      <c r="D51" s="180">
        <v>0</v>
      </c>
      <c r="E51" s="181">
        <v>0</v>
      </c>
      <c r="F51" s="181">
        <v>0</v>
      </c>
      <c r="G51" s="181">
        <v>0</v>
      </c>
      <c r="H51" s="181">
        <v>0</v>
      </c>
    </row>
    <row r="52" spans="1:8" s="179" customFormat="1" x14ac:dyDescent="0.25">
      <c r="A52" s="94"/>
      <c r="B52" s="62" t="s">
        <v>287</v>
      </c>
      <c r="C52" s="180">
        <v>0</v>
      </c>
      <c r="D52" s="180">
        <v>0</v>
      </c>
      <c r="E52" s="181">
        <v>0</v>
      </c>
      <c r="F52" s="181">
        <v>0</v>
      </c>
      <c r="G52" s="181">
        <v>0</v>
      </c>
      <c r="H52" s="181">
        <v>0</v>
      </c>
    </row>
    <row r="53" spans="1:8" s="179" customFormat="1" x14ac:dyDescent="0.25">
      <c r="A53" s="373" t="s">
        <v>288</v>
      </c>
      <c r="B53" s="374"/>
      <c r="C53" s="372">
        <f>C55+C56+C57+C58+C59+C60+C61+C62+C63</f>
        <v>322250</v>
      </c>
      <c r="D53" s="372">
        <f t="shared" ref="D53:H53" si="14">D55+D56+D57+D58+D59+D60+D61+D62+D63</f>
        <v>8520021</v>
      </c>
      <c r="E53" s="372">
        <f t="shared" si="14"/>
        <v>8842271</v>
      </c>
      <c r="F53" s="372">
        <f t="shared" si="14"/>
        <v>8842271</v>
      </c>
      <c r="G53" s="372">
        <f t="shared" si="14"/>
        <v>2298653</v>
      </c>
      <c r="H53" s="372">
        <f t="shared" si="14"/>
        <v>0</v>
      </c>
    </row>
    <row r="54" spans="1:8" s="179" customFormat="1" x14ac:dyDescent="0.25">
      <c r="A54" s="373" t="s">
        <v>289</v>
      </c>
      <c r="B54" s="374"/>
      <c r="C54" s="372"/>
      <c r="D54" s="372"/>
      <c r="E54" s="372"/>
      <c r="F54" s="372"/>
      <c r="G54" s="372"/>
      <c r="H54" s="372"/>
    </row>
    <row r="55" spans="1:8" s="179" customFormat="1" x14ac:dyDescent="0.25">
      <c r="A55" s="94"/>
      <c r="B55" s="62" t="s">
        <v>290</v>
      </c>
      <c r="C55" s="180">
        <f>86000</f>
        <v>86000</v>
      </c>
      <c r="D55" s="181">
        <f>1244603+377649+3701000</f>
        <v>5323252</v>
      </c>
      <c r="E55" s="181">
        <f>C55+D55</f>
        <v>5409252</v>
      </c>
      <c r="F55" s="181">
        <f>463649+1244603+3701000</f>
        <v>5409252</v>
      </c>
      <c r="G55" s="181">
        <f>429107+0+359816</f>
        <v>788923</v>
      </c>
      <c r="H55" s="181">
        <f>E55-F55</f>
        <v>0</v>
      </c>
    </row>
    <row r="56" spans="1:8" s="179" customFormat="1" x14ac:dyDescent="0.25">
      <c r="A56" s="94"/>
      <c r="B56" s="62" t="s">
        <v>291</v>
      </c>
      <c r="C56" s="180">
        <v>0</v>
      </c>
      <c r="D56" s="181">
        <f>1210784+35350</f>
        <v>1246134</v>
      </c>
      <c r="E56" s="181">
        <f>C56+D56</f>
        <v>1246134</v>
      </c>
      <c r="F56" s="181">
        <f>1210784+35350</f>
        <v>1246134</v>
      </c>
      <c r="G56" s="181">
        <f>954503+35350</f>
        <v>989853</v>
      </c>
      <c r="H56" s="181">
        <f>E56-F56</f>
        <v>0</v>
      </c>
    </row>
    <row r="57" spans="1:8" s="179" customFormat="1" x14ac:dyDescent="0.25">
      <c r="A57" s="94"/>
      <c r="B57" s="62" t="s">
        <v>292</v>
      </c>
      <c r="C57" s="180">
        <v>0</v>
      </c>
      <c r="D57" s="181">
        <v>0</v>
      </c>
      <c r="E57" s="181">
        <v>0</v>
      </c>
      <c r="F57" s="181">
        <v>0</v>
      </c>
      <c r="G57" s="181">
        <v>0</v>
      </c>
      <c r="H57" s="181">
        <v>0</v>
      </c>
    </row>
    <row r="58" spans="1:8" s="179" customFormat="1" x14ac:dyDescent="0.25">
      <c r="A58" s="94"/>
      <c r="B58" s="62" t="s">
        <v>293</v>
      </c>
      <c r="C58" s="180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</row>
    <row r="59" spans="1:8" s="179" customFormat="1" x14ac:dyDescent="0.25">
      <c r="A59" s="94"/>
      <c r="B59" s="62" t="s">
        <v>294</v>
      </c>
      <c r="C59" s="180"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</row>
    <row r="60" spans="1:8" s="179" customFormat="1" x14ac:dyDescent="0.25">
      <c r="A60" s="94"/>
      <c r="B60" s="62" t="s">
        <v>295</v>
      </c>
      <c r="C60" s="180"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</row>
    <row r="61" spans="1:8" s="179" customFormat="1" x14ac:dyDescent="0.25">
      <c r="A61" s="94"/>
      <c r="B61" s="62" t="s">
        <v>296</v>
      </c>
      <c r="C61" s="180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</row>
    <row r="62" spans="1:8" s="179" customFormat="1" x14ac:dyDescent="0.25">
      <c r="A62" s="94"/>
      <c r="B62" s="62" t="s">
        <v>297</v>
      </c>
      <c r="C62" s="180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</row>
    <row r="63" spans="1:8" s="179" customFormat="1" x14ac:dyDescent="0.25">
      <c r="A63" s="94"/>
      <c r="B63" s="62" t="s">
        <v>298</v>
      </c>
      <c r="C63" s="180">
        <f>236250</f>
        <v>236250</v>
      </c>
      <c r="D63" s="181">
        <f>115000+203635+1632000</f>
        <v>1950635</v>
      </c>
      <c r="E63" s="181">
        <f>C63+D63</f>
        <v>2186885</v>
      </c>
      <c r="F63" s="181">
        <f>115000+1632000+439885</f>
        <v>2186885</v>
      </c>
      <c r="G63" s="181">
        <f>439884+0+79993</f>
        <v>519877</v>
      </c>
      <c r="H63" s="181">
        <f>E63-F63</f>
        <v>0</v>
      </c>
    </row>
    <row r="64" spans="1:8" s="179" customFormat="1" x14ac:dyDescent="0.25">
      <c r="A64" s="373" t="s">
        <v>299</v>
      </c>
      <c r="B64" s="374"/>
      <c r="C64" s="178">
        <v>0</v>
      </c>
      <c r="D64" s="183">
        <v>0</v>
      </c>
      <c r="E64" s="183">
        <v>0</v>
      </c>
      <c r="F64" s="183">
        <v>0</v>
      </c>
      <c r="G64" s="183">
        <v>0</v>
      </c>
      <c r="H64" s="183">
        <v>0</v>
      </c>
    </row>
    <row r="65" spans="1:8" s="179" customFormat="1" x14ac:dyDescent="0.25">
      <c r="A65" s="94"/>
      <c r="B65" s="62" t="s">
        <v>300</v>
      </c>
      <c r="C65" s="180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</row>
    <row r="66" spans="1:8" s="179" customFormat="1" x14ac:dyDescent="0.25">
      <c r="A66" s="94"/>
      <c r="B66" s="62" t="s">
        <v>301</v>
      </c>
      <c r="C66" s="180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</row>
    <row r="67" spans="1:8" s="179" customFormat="1" x14ac:dyDescent="0.25">
      <c r="A67" s="94"/>
      <c r="B67" s="62" t="s">
        <v>302</v>
      </c>
      <c r="C67" s="180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</row>
    <row r="68" spans="1:8" s="179" customFormat="1" x14ac:dyDescent="0.25">
      <c r="A68" s="373" t="s">
        <v>303</v>
      </c>
      <c r="B68" s="374"/>
      <c r="C68" s="372">
        <v>0</v>
      </c>
      <c r="D68" s="372">
        <v>0</v>
      </c>
      <c r="E68" s="372">
        <v>0</v>
      </c>
      <c r="F68" s="372">
        <v>0</v>
      </c>
      <c r="G68" s="372">
        <v>0</v>
      </c>
      <c r="H68" s="372">
        <v>0</v>
      </c>
    </row>
    <row r="69" spans="1:8" s="179" customFormat="1" x14ac:dyDescent="0.25">
      <c r="A69" s="373" t="s">
        <v>304</v>
      </c>
      <c r="B69" s="374"/>
      <c r="C69" s="372"/>
      <c r="D69" s="372"/>
      <c r="E69" s="372"/>
      <c r="F69" s="372"/>
      <c r="G69" s="372"/>
      <c r="H69" s="372"/>
    </row>
    <row r="70" spans="1:8" s="179" customFormat="1" x14ac:dyDescent="0.25">
      <c r="A70" s="94"/>
      <c r="B70" s="62" t="s">
        <v>305</v>
      </c>
      <c r="C70" s="180">
        <v>0</v>
      </c>
      <c r="D70" s="180">
        <v>0</v>
      </c>
      <c r="E70" s="180">
        <v>0</v>
      </c>
      <c r="F70" s="180">
        <v>0</v>
      </c>
      <c r="G70" s="180">
        <v>0</v>
      </c>
      <c r="H70" s="180">
        <v>0</v>
      </c>
    </row>
    <row r="71" spans="1:8" s="179" customFormat="1" x14ac:dyDescent="0.25">
      <c r="A71" s="94"/>
      <c r="B71" s="62" t="s">
        <v>306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</row>
    <row r="72" spans="1:8" s="179" customFormat="1" x14ac:dyDescent="0.25">
      <c r="A72" s="94"/>
      <c r="B72" s="62" t="s">
        <v>307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</row>
    <row r="73" spans="1:8" s="179" customFormat="1" x14ac:dyDescent="0.25">
      <c r="A73" s="94"/>
      <c r="B73" s="62" t="s">
        <v>308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</row>
    <row r="74" spans="1:8" s="179" customFormat="1" x14ac:dyDescent="0.25">
      <c r="A74" s="94"/>
      <c r="B74" s="62" t="s">
        <v>309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</row>
    <row r="75" spans="1:8" s="179" customFormat="1" x14ac:dyDescent="0.25">
      <c r="A75" s="94"/>
      <c r="B75" s="62" t="s">
        <v>310</v>
      </c>
      <c r="C75" s="180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</row>
    <row r="76" spans="1:8" s="179" customFormat="1" x14ac:dyDescent="0.25">
      <c r="A76" s="94"/>
      <c r="B76" s="62" t="s">
        <v>311</v>
      </c>
      <c r="C76" s="180"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</row>
    <row r="77" spans="1:8" s="179" customFormat="1" x14ac:dyDescent="0.25">
      <c r="A77" s="94"/>
      <c r="B77" s="62" t="s">
        <v>312</v>
      </c>
      <c r="C77" s="180">
        <v>0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</row>
    <row r="78" spans="1:8" s="179" customFormat="1" x14ac:dyDescent="0.25">
      <c r="A78" s="373" t="s">
        <v>313</v>
      </c>
      <c r="B78" s="374"/>
      <c r="C78" s="178">
        <v>0</v>
      </c>
      <c r="D78" s="178">
        <v>0</v>
      </c>
      <c r="E78" s="178">
        <v>0</v>
      </c>
      <c r="F78" s="178">
        <v>0</v>
      </c>
      <c r="G78" s="178">
        <v>0</v>
      </c>
      <c r="H78" s="178">
        <v>0</v>
      </c>
    </row>
    <row r="79" spans="1:8" s="179" customFormat="1" x14ac:dyDescent="0.25">
      <c r="A79" s="94"/>
      <c r="B79" s="62" t="s">
        <v>314</v>
      </c>
      <c r="C79" s="180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</row>
    <row r="80" spans="1:8" s="179" customFormat="1" x14ac:dyDescent="0.25">
      <c r="A80" s="94"/>
      <c r="B80" s="62" t="s">
        <v>315</v>
      </c>
      <c r="C80" s="180">
        <v>0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</row>
    <row r="81" spans="1:8" s="179" customFormat="1" x14ac:dyDescent="0.25">
      <c r="A81" s="94"/>
      <c r="B81" s="62" t="s">
        <v>316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</row>
    <row r="82" spans="1:8" s="179" customFormat="1" x14ac:dyDescent="0.25">
      <c r="A82" s="373" t="s">
        <v>317</v>
      </c>
      <c r="B82" s="374"/>
      <c r="C82" s="178">
        <v>0</v>
      </c>
      <c r="D82" s="178">
        <v>0</v>
      </c>
      <c r="E82" s="178">
        <v>0</v>
      </c>
      <c r="F82" s="178">
        <v>0</v>
      </c>
      <c r="G82" s="178">
        <v>0</v>
      </c>
      <c r="H82" s="178">
        <v>0</v>
      </c>
    </row>
    <row r="83" spans="1:8" s="179" customFormat="1" x14ac:dyDescent="0.25">
      <c r="A83" s="94"/>
      <c r="B83" s="62" t="s">
        <v>318</v>
      </c>
      <c r="C83" s="180">
        <v>0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</row>
    <row r="84" spans="1:8" s="179" customFormat="1" x14ac:dyDescent="0.25">
      <c r="A84" s="94"/>
      <c r="B84" s="62" t="s">
        <v>319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</row>
    <row r="85" spans="1:8" s="179" customFormat="1" x14ac:dyDescent="0.25">
      <c r="A85" s="94"/>
      <c r="B85" s="62" t="s">
        <v>320</v>
      </c>
      <c r="C85" s="180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</row>
    <row r="86" spans="1:8" s="179" customFormat="1" x14ac:dyDescent="0.25">
      <c r="A86" s="94"/>
      <c r="B86" s="62" t="s">
        <v>321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</row>
    <row r="87" spans="1:8" s="179" customFormat="1" x14ac:dyDescent="0.25">
      <c r="A87" s="94"/>
      <c r="B87" s="62" t="s">
        <v>322</v>
      </c>
      <c r="C87" s="180">
        <v>0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</row>
    <row r="88" spans="1:8" s="179" customFormat="1" x14ac:dyDescent="0.25">
      <c r="A88" s="94"/>
      <c r="B88" s="62" t="s">
        <v>323</v>
      </c>
      <c r="C88" s="180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</row>
    <row r="89" spans="1:8" x14ac:dyDescent="0.25">
      <c r="A89" s="95"/>
      <c r="B89" s="23" t="s">
        <v>324</v>
      </c>
      <c r="C89" s="184">
        <v>0</v>
      </c>
      <c r="D89" s="184">
        <v>0</v>
      </c>
      <c r="E89" s="184">
        <v>0</v>
      </c>
      <c r="F89" s="184">
        <v>0</v>
      </c>
      <c r="G89" s="184">
        <v>0</v>
      </c>
      <c r="H89" s="184">
        <v>0</v>
      </c>
    </row>
    <row r="90" spans="1:8" x14ac:dyDescent="0.25">
      <c r="A90" s="375"/>
      <c r="B90" s="376"/>
      <c r="C90" s="185"/>
      <c r="D90" s="186"/>
      <c r="E90" s="186"/>
      <c r="F90" s="186"/>
      <c r="G90" s="186"/>
      <c r="H90" s="186"/>
    </row>
    <row r="91" spans="1:8" x14ac:dyDescent="0.25">
      <c r="A91" s="371"/>
      <c r="B91" s="371"/>
      <c r="C91" s="371"/>
      <c r="D91" s="371"/>
      <c r="E91" s="371"/>
      <c r="F91" s="371"/>
      <c r="G91" s="371"/>
      <c r="H91" s="371"/>
    </row>
    <row r="92" spans="1:8" x14ac:dyDescent="0.25">
      <c r="A92" s="351" t="s">
        <v>325</v>
      </c>
      <c r="B92" s="346"/>
      <c r="C92" s="91">
        <f>C93+C101+C112+C123+C134+C145+C149+C159+C163</f>
        <v>29718606</v>
      </c>
      <c r="D92" s="91">
        <f>D93+D101+D112+D123+D134+D145+D149+D159+D163</f>
        <v>2441253.65</v>
      </c>
      <c r="E92" s="91">
        <f t="shared" ref="E92:H92" si="15">E93+E101+E112+E123+E134+E145+E149+E159+E163</f>
        <v>32159859.650000002</v>
      </c>
      <c r="F92" s="91">
        <f t="shared" si="15"/>
        <v>32159860</v>
      </c>
      <c r="G92" s="91">
        <f t="shared" si="15"/>
        <v>30010168</v>
      </c>
      <c r="H92" s="91">
        <f t="shared" si="15"/>
        <v>-0.34999999997671694</v>
      </c>
    </row>
    <row r="93" spans="1:8" s="179" customFormat="1" x14ac:dyDescent="0.25">
      <c r="A93" s="383" t="s">
        <v>247</v>
      </c>
      <c r="B93" s="384"/>
      <c r="C93" s="187">
        <f>C94+C95+C96+C97+C98+C99+C100</f>
        <v>23736083</v>
      </c>
      <c r="D93" s="187">
        <f t="shared" ref="D93:H93" si="16">D94+D95+D96+D97+D98+D99+D100</f>
        <v>-54882</v>
      </c>
      <c r="E93" s="187">
        <f t="shared" si="16"/>
        <v>23681201</v>
      </c>
      <c r="F93" s="187">
        <f t="shared" si="16"/>
        <v>23681201</v>
      </c>
      <c r="G93" s="187">
        <f t="shared" si="16"/>
        <v>23681201</v>
      </c>
      <c r="H93" s="187">
        <f t="shared" si="16"/>
        <v>0</v>
      </c>
    </row>
    <row r="94" spans="1:8" s="179" customFormat="1" x14ac:dyDescent="0.25">
      <c r="A94" s="173"/>
      <c r="B94" s="144" t="s">
        <v>248</v>
      </c>
      <c r="C94" s="188">
        <v>18011173</v>
      </c>
      <c r="D94" s="189">
        <v>-3422616</v>
      </c>
      <c r="E94" s="189">
        <f>C94+D94</f>
        <v>14588557</v>
      </c>
      <c r="F94" s="189">
        <v>14588557</v>
      </c>
      <c r="G94" s="189">
        <v>14588557</v>
      </c>
      <c r="H94" s="189">
        <f>E94-F94</f>
        <v>0</v>
      </c>
    </row>
    <row r="95" spans="1:8" s="179" customFormat="1" x14ac:dyDescent="0.25">
      <c r="A95" s="173"/>
      <c r="B95" s="144" t="s">
        <v>249</v>
      </c>
      <c r="C95" s="188">
        <v>0</v>
      </c>
      <c r="D95" s="189">
        <v>626460</v>
      </c>
      <c r="E95" s="189">
        <f>C95+D95</f>
        <v>626460</v>
      </c>
      <c r="F95" s="189">
        <v>626460</v>
      </c>
      <c r="G95" s="189">
        <v>626460</v>
      </c>
      <c r="H95" s="189">
        <f>E95-F95</f>
        <v>0</v>
      </c>
    </row>
    <row r="96" spans="1:8" s="179" customFormat="1" x14ac:dyDescent="0.25">
      <c r="A96" s="173"/>
      <c r="B96" s="144" t="s">
        <v>250</v>
      </c>
      <c r="C96" s="188">
        <v>2400192</v>
      </c>
      <c r="D96" s="189">
        <v>3351359</v>
      </c>
      <c r="E96" s="189">
        <f>C96+D96</f>
        <v>5751551</v>
      </c>
      <c r="F96" s="189">
        <v>5751551</v>
      </c>
      <c r="G96" s="189">
        <v>5751551</v>
      </c>
      <c r="H96" s="189">
        <f>E96-F96</f>
        <v>0</v>
      </c>
    </row>
    <row r="97" spans="1:8" s="179" customFormat="1" x14ac:dyDescent="0.25">
      <c r="A97" s="173"/>
      <c r="B97" s="144" t="s">
        <v>251</v>
      </c>
      <c r="C97" s="188">
        <v>45000</v>
      </c>
      <c r="D97" s="189">
        <v>1143</v>
      </c>
      <c r="E97" s="189">
        <f>C97+D97</f>
        <v>46143</v>
      </c>
      <c r="F97" s="189">
        <v>46143</v>
      </c>
      <c r="G97" s="189">
        <v>46143</v>
      </c>
      <c r="H97" s="189">
        <f>E97-F97</f>
        <v>0</v>
      </c>
    </row>
    <row r="98" spans="1:8" s="179" customFormat="1" x14ac:dyDescent="0.25">
      <c r="A98" s="173"/>
      <c r="B98" s="144" t="s">
        <v>252</v>
      </c>
      <c r="C98" s="188">
        <v>3279718</v>
      </c>
      <c r="D98" s="189">
        <v>-611228</v>
      </c>
      <c r="E98" s="189">
        <f t="shared" ref="E98" si="17">C98+D98</f>
        <v>2668490</v>
      </c>
      <c r="F98" s="189">
        <v>2668490</v>
      </c>
      <c r="G98" s="189">
        <v>2668490</v>
      </c>
      <c r="H98" s="189">
        <f t="shared" ref="H98" si="18">E98-F98</f>
        <v>0</v>
      </c>
    </row>
    <row r="99" spans="1:8" s="179" customFormat="1" x14ac:dyDescent="0.25">
      <c r="A99" s="173"/>
      <c r="B99" s="144" t="s">
        <v>253</v>
      </c>
      <c r="C99" s="188">
        <v>0</v>
      </c>
      <c r="D99" s="188">
        <v>0</v>
      </c>
      <c r="E99" s="188">
        <v>0</v>
      </c>
      <c r="F99" s="188">
        <v>0</v>
      </c>
      <c r="G99" s="188">
        <v>0</v>
      </c>
      <c r="H99" s="188">
        <v>0</v>
      </c>
    </row>
    <row r="100" spans="1:8" s="179" customFormat="1" x14ac:dyDescent="0.25">
      <c r="A100" s="173"/>
      <c r="B100" s="144" t="s">
        <v>254</v>
      </c>
      <c r="C100" s="188">
        <v>0</v>
      </c>
      <c r="D100" s="188">
        <v>0</v>
      </c>
      <c r="E100" s="188">
        <v>0</v>
      </c>
      <c r="F100" s="188">
        <v>0</v>
      </c>
      <c r="G100" s="188">
        <v>0</v>
      </c>
      <c r="H100" s="188">
        <v>0</v>
      </c>
    </row>
    <row r="101" spans="1:8" s="179" customFormat="1" x14ac:dyDescent="0.25">
      <c r="A101" s="383" t="s">
        <v>255</v>
      </c>
      <c r="B101" s="384"/>
      <c r="C101" s="187">
        <f>C102+C104+C105+C106+C107+C108+C109+C110+C111</f>
        <v>1773744</v>
      </c>
      <c r="D101" s="187">
        <f t="shared" ref="D101:H101" si="19">D102+D104+D105+D106+D107+D108+D109+D110+D111</f>
        <v>74370</v>
      </c>
      <c r="E101" s="187">
        <f t="shared" si="19"/>
        <v>1848114</v>
      </c>
      <c r="F101" s="187">
        <f t="shared" si="19"/>
        <v>1848114</v>
      </c>
      <c r="G101" s="187">
        <f t="shared" si="19"/>
        <v>1846847</v>
      </c>
      <c r="H101" s="187">
        <f t="shared" si="19"/>
        <v>0</v>
      </c>
    </row>
    <row r="102" spans="1:8" s="179" customFormat="1" x14ac:dyDescent="0.25">
      <c r="A102" s="378"/>
      <c r="B102" s="144" t="s">
        <v>256</v>
      </c>
      <c r="C102" s="381">
        <v>1019388</v>
      </c>
      <c r="D102" s="381">
        <v>72674</v>
      </c>
      <c r="E102" s="381">
        <f>C102+D102</f>
        <v>1092062</v>
      </c>
      <c r="F102" s="381">
        <v>1092062</v>
      </c>
      <c r="G102" s="381">
        <v>1092052</v>
      </c>
      <c r="H102" s="381">
        <f>E102-F102</f>
        <v>0</v>
      </c>
    </row>
    <row r="103" spans="1:8" x14ac:dyDescent="0.25">
      <c r="A103" s="378"/>
      <c r="B103" s="145" t="s">
        <v>257</v>
      </c>
      <c r="C103" s="381"/>
      <c r="D103" s="381"/>
      <c r="E103" s="381"/>
      <c r="F103" s="381"/>
      <c r="G103" s="381"/>
      <c r="H103" s="381"/>
    </row>
    <row r="104" spans="1:8" x14ac:dyDescent="0.25">
      <c r="A104" s="27"/>
      <c r="B104" s="145" t="s">
        <v>258</v>
      </c>
      <c r="C104" s="190">
        <v>20608</v>
      </c>
      <c r="D104" s="191">
        <v>-4201</v>
      </c>
      <c r="E104" s="190">
        <f t="shared" ref="E104" si="20">C104+D104</f>
        <v>16407</v>
      </c>
      <c r="F104" s="191">
        <v>16407</v>
      </c>
      <c r="G104" s="191">
        <v>16407</v>
      </c>
      <c r="H104" s="191">
        <f>E104-F104</f>
        <v>0</v>
      </c>
    </row>
    <row r="105" spans="1:8" x14ac:dyDescent="0.25">
      <c r="A105" s="27"/>
      <c r="B105" s="145" t="s">
        <v>259</v>
      </c>
      <c r="C105" s="190">
        <v>0</v>
      </c>
      <c r="D105" s="191">
        <v>0</v>
      </c>
      <c r="E105" s="190">
        <v>0</v>
      </c>
      <c r="F105" s="191">
        <v>0</v>
      </c>
      <c r="G105" s="191">
        <v>0</v>
      </c>
      <c r="H105" s="191">
        <v>0</v>
      </c>
    </row>
    <row r="106" spans="1:8" x14ac:dyDescent="0.25">
      <c r="A106" s="27"/>
      <c r="B106" s="145" t="s">
        <v>260</v>
      </c>
      <c r="C106" s="190">
        <v>79104</v>
      </c>
      <c r="D106" s="191">
        <v>21911</v>
      </c>
      <c r="E106" s="190">
        <f t="shared" ref="E106:E107" si="21">C106+D106</f>
        <v>101015</v>
      </c>
      <c r="F106" s="191">
        <v>101015</v>
      </c>
      <c r="G106" s="191">
        <v>101015</v>
      </c>
      <c r="H106" s="191">
        <f t="shared" ref="H106:H111" si="22">E106-F106</f>
        <v>0</v>
      </c>
    </row>
    <row r="107" spans="1:8" x14ac:dyDescent="0.25">
      <c r="A107" s="27"/>
      <c r="B107" s="145" t="s">
        <v>261</v>
      </c>
      <c r="C107" s="190">
        <v>62042</v>
      </c>
      <c r="D107" s="191">
        <v>-46321</v>
      </c>
      <c r="E107" s="190">
        <f t="shared" si="21"/>
        <v>15721</v>
      </c>
      <c r="F107" s="191">
        <v>15721</v>
      </c>
      <c r="G107" s="191">
        <v>14464</v>
      </c>
      <c r="H107" s="191">
        <f t="shared" si="22"/>
        <v>0</v>
      </c>
    </row>
    <row r="108" spans="1:8" x14ac:dyDescent="0.25">
      <c r="A108" s="27"/>
      <c r="B108" s="145" t="s">
        <v>262</v>
      </c>
      <c r="C108" s="190">
        <v>543940</v>
      </c>
      <c r="D108" s="191">
        <v>12090</v>
      </c>
      <c r="E108" s="190">
        <f t="shared" ref="E108:E111" si="23">C108+D108</f>
        <v>556030</v>
      </c>
      <c r="F108" s="191">
        <v>556030</v>
      </c>
      <c r="G108" s="191">
        <v>556030</v>
      </c>
      <c r="H108" s="191">
        <f t="shared" si="22"/>
        <v>0</v>
      </c>
    </row>
    <row r="109" spans="1:8" x14ac:dyDescent="0.25">
      <c r="A109" s="27"/>
      <c r="B109" s="145" t="s">
        <v>263</v>
      </c>
      <c r="C109" s="190">
        <v>33466</v>
      </c>
      <c r="D109" s="191">
        <v>-32839</v>
      </c>
      <c r="E109" s="190">
        <f t="shared" si="23"/>
        <v>627</v>
      </c>
      <c r="F109" s="191">
        <v>627</v>
      </c>
      <c r="G109" s="191">
        <v>627</v>
      </c>
      <c r="H109" s="191">
        <f t="shared" si="22"/>
        <v>0</v>
      </c>
    </row>
    <row r="110" spans="1:8" x14ac:dyDescent="0.25">
      <c r="A110" s="27"/>
      <c r="B110" s="145" t="s">
        <v>264</v>
      </c>
      <c r="C110" s="190">
        <v>0</v>
      </c>
      <c r="D110" s="191">
        <v>18128</v>
      </c>
      <c r="E110" s="191">
        <f t="shared" si="23"/>
        <v>18128</v>
      </c>
      <c r="F110" s="191">
        <v>18128</v>
      </c>
      <c r="G110" s="191">
        <v>18128</v>
      </c>
      <c r="H110" s="191">
        <f t="shared" si="22"/>
        <v>0</v>
      </c>
    </row>
    <row r="111" spans="1:8" x14ac:dyDescent="0.25">
      <c r="A111" s="27"/>
      <c r="B111" s="145" t="s">
        <v>265</v>
      </c>
      <c r="C111" s="190">
        <v>15196</v>
      </c>
      <c r="D111" s="191">
        <v>32928</v>
      </c>
      <c r="E111" s="191">
        <f t="shared" si="23"/>
        <v>48124</v>
      </c>
      <c r="F111" s="191">
        <v>48124</v>
      </c>
      <c r="G111" s="191">
        <v>48124</v>
      </c>
      <c r="H111" s="191">
        <f t="shared" si="22"/>
        <v>0</v>
      </c>
    </row>
    <row r="112" spans="1:8" s="179" customFormat="1" x14ac:dyDescent="0.25">
      <c r="A112" s="383" t="s">
        <v>266</v>
      </c>
      <c r="B112" s="384"/>
      <c r="C112" s="187">
        <f>C113+C114+C115+C116+C117+C118+C119+C120+C121+C122</f>
        <v>4208779</v>
      </c>
      <c r="D112" s="187">
        <f t="shared" ref="D112:H112" si="24">D113+D114+D115+D116+D117+D118+D119+D120+D121+D122</f>
        <v>418480.85</v>
      </c>
      <c r="E112" s="187">
        <f t="shared" si="24"/>
        <v>4627259.8499999996</v>
      </c>
      <c r="F112" s="187">
        <f t="shared" si="24"/>
        <v>4627260</v>
      </c>
      <c r="G112" s="187">
        <f t="shared" si="24"/>
        <v>4343554</v>
      </c>
      <c r="H112" s="187">
        <f t="shared" si="24"/>
        <v>-0.15000000002328306</v>
      </c>
    </row>
    <row r="113" spans="1:8 16384:16384" x14ac:dyDescent="0.25">
      <c r="A113" s="27"/>
      <c r="B113" s="145" t="s">
        <v>267</v>
      </c>
      <c r="C113" s="190">
        <v>480583</v>
      </c>
      <c r="D113" s="191">
        <v>112190</v>
      </c>
      <c r="E113" s="191">
        <f>C113+D113</f>
        <v>592773</v>
      </c>
      <c r="F113" s="191">
        <v>592773</v>
      </c>
      <c r="G113" s="191">
        <v>592773</v>
      </c>
      <c r="H113" s="191">
        <f>E113-F113</f>
        <v>0</v>
      </c>
      <c r="XFD113" s="192">
        <v>277794</v>
      </c>
    </row>
    <row r="114" spans="1:8 16384:16384" x14ac:dyDescent="0.25">
      <c r="A114" s="27"/>
      <c r="B114" s="145" t="s">
        <v>268</v>
      </c>
      <c r="C114" s="190">
        <v>0</v>
      </c>
      <c r="D114" s="191">
        <v>0</v>
      </c>
      <c r="E114" s="191">
        <v>0</v>
      </c>
      <c r="F114" s="191">
        <v>0</v>
      </c>
      <c r="G114" s="191">
        <v>0</v>
      </c>
      <c r="H114" s="191">
        <f t="shared" ref="H114:H122" si="25">E114-F114</f>
        <v>0</v>
      </c>
    </row>
    <row r="115" spans="1:8 16384:16384" x14ac:dyDescent="0.25">
      <c r="A115" s="27"/>
      <c r="B115" s="145" t="s">
        <v>269</v>
      </c>
      <c r="C115" s="190">
        <v>278802</v>
      </c>
      <c r="D115" s="191">
        <v>234572.85</v>
      </c>
      <c r="E115" s="191">
        <f t="shared" ref="E115:E122" si="26">C115+D115</f>
        <v>513374.85</v>
      </c>
      <c r="F115" s="191">
        <v>513375</v>
      </c>
      <c r="G115" s="191">
        <v>299974</v>
      </c>
      <c r="H115" s="191">
        <f t="shared" si="25"/>
        <v>-0.15000000002328306</v>
      </c>
    </row>
    <row r="116" spans="1:8 16384:16384" x14ac:dyDescent="0.25">
      <c r="A116" s="27"/>
      <c r="B116" s="145" t="s">
        <v>270</v>
      </c>
      <c r="C116" s="190">
        <v>352105</v>
      </c>
      <c r="D116" s="191">
        <v>-161936</v>
      </c>
      <c r="E116" s="191">
        <f t="shared" si="26"/>
        <v>190169</v>
      </c>
      <c r="F116" s="191">
        <v>190169</v>
      </c>
      <c r="G116" s="191">
        <v>190169</v>
      </c>
      <c r="H116" s="191">
        <f t="shared" si="25"/>
        <v>0</v>
      </c>
    </row>
    <row r="117" spans="1:8 16384:16384" x14ac:dyDescent="0.25">
      <c r="A117" s="378"/>
      <c r="B117" s="145" t="s">
        <v>271</v>
      </c>
      <c r="C117" s="190">
        <v>261874</v>
      </c>
      <c r="D117" s="190">
        <v>97351</v>
      </c>
      <c r="E117" s="191">
        <f t="shared" si="26"/>
        <v>359225</v>
      </c>
      <c r="F117" s="190">
        <v>359225</v>
      </c>
      <c r="G117" s="190">
        <f>359225+5</f>
        <v>359230</v>
      </c>
      <c r="H117" s="191">
        <f t="shared" si="25"/>
        <v>0</v>
      </c>
    </row>
    <row r="118" spans="1:8 16384:16384" x14ac:dyDescent="0.25">
      <c r="A118" s="378"/>
      <c r="B118" s="145" t="s">
        <v>272</v>
      </c>
      <c r="C118" s="190">
        <v>0</v>
      </c>
      <c r="D118" s="190">
        <v>0</v>
      </c>
      <c r="E118" s="191">
        <v>0</v>
      </c>
      <c r="F118" s="190">
        <v>0</v>
      </c>
      <c r="G118" s="190">
        <v>0</v>
      </c>
      <c r="H118" s="191">
        <f t="shared" si="25"/>
        <v>0</v>
      </c>
    </row>
    <row r="119" spans="1:8 16384:16384" x14ac:dyDescent="0.25">
      <c r="A119" s="27"/>
      <c r="B119" s="145" t="s">
        <v>273</v>
      </c>
      <c r="C119" s="190">
        <v>276007</v>
      </c>
      <c r="D119" s="191">
        <v>-18940</v>
      </c>
      <c r="E119" s="191">
        <f t="shared" si="26"/>
        <v>257067</v>
      </c>
      <c r="F119" s="191">
        <v>257067</v>
      </c>
      <c r="G119" s="191">
        <v>257067</v>
      </c>
      <c r="H119" s="191">
        <f t="shared" si="25"/>
        <v>0</v>
      </c>
    </row>
    <row r="120" spans="1:8 16384:16384" x14ac:dyDescent="0.25">
      <c r="A120" s="27"/>
      <c r="B120" s="145" t="s">
        <v>274</v>
      </c>
      <c r="C120" s="190">
        <v>474649</v>
      </c>
      <c r="D120" s="191">
        <v>-161942</v>
      </c>
      <c r="E120" s="191">
        <f t="shared" si="26"/>
        <v>312707</v>
      </c>
      <c r="F120" s="191">
        <v>312707</v>
      </c>
      <c r="G120" s="191">
        <v>306218</v>
      </c>
      <c r="H120" s="191">
        <f t="shared" si="25"/>
        <v>0</v>
      </c>
    </row>
    <row r="121" spans="1:8 16384:16384" x14ac:dyDescent="0.25">
      <c r="A121" s="27"/>
      <c r="B121" s="145" t="s">
        <v>275</v>
      </c>
      <c r="C121" s="190">
        <v>1100677</v>
      </c>
      <c r="D121" s="191">
        <v>86020</v>
      </c>
      <c r="E121" s="191">
        <f t="shared" si="26"/>
        <v>1186697</v>
      </c>
      <c r="F121" s="191">
        <v>1186697</v>
      </c>
      <c r="G121" s="191">
        <v>1133943</v>
      </c>
      <c r="H121" s="191">
        <f t="shared" si="25"/>
        <v>0</v>
      </c>
    </row>
    <row r="122" spans="1:8 16384:16384" x14ac:dyDescent="0.25">
      <c r="A122" s="27"/>
      <c r="B122" s="145" t="s">
        <v>276</v>
      </c>
      <c r="C122" s="190">
        <v>984082</v>
      </c>
      <c r="D122" s="191">
        <v>231165</v>
      </c>
      <c r="E122" s="191">
        <f t="shared" si="26"/>
        <v>1215247</v>
      </c>
      <c r="F122" s="191">
        <v>1215247</v>
      </c>
      <c r="G122" s="191">
        <v>1204180</v>
      </c>
      <c r="H122" s="191">
        <f t="shared" si="25"/>
        <v>0</v>
      </c>
    </row>
    <row r="123" spans="1:8 16384:16384" s="179" customFormat="1" x14ac:dyDescent="0.25">
      <c r="A123" s="383" t="s">
        <v>277</v>
      </c>
      <c r="B123" s="384"/>
      <c r="C123" s="382">
        <v>0</v>
      </c>
      <c r="D123" s="382">
        <v>0</v>
      </c>
      <c r="E123" s="382">
        <v>0</v>
      </c>
      <c r="F123" s="382">
        <v>0</v>
      </c>
      <c r="G123" s="382">
        <v>0</v>
      </c>
      <c r="H123" s="382">
        <v>0</v>
      </c>
    </row>
    <row r="124" spans="1:8 16384:16384" x14ac:dyDescent="0.25">
      <c r="A124" s="378" t="s">
        <v>278</v>
      </c>
      <c r="B124" s="348"/>
      <c r="C124" s="382"/>
      <c r="D124" s="382"/>
      <c r="E124" s="382"/>
      <c r="F124" s="382"/>
      <c r="G124" s="382"/>
      <c r="H124" s="382"/>
    </row>
    <row r="125" spans="1:8 16384:16384" x14ac:dyDescent="0.25">
      <c r="A125" s="27"/>
      <c r="B125" s="145" t="s">
        <v>279</v>
      </c>
      <c r="C125" s="190">
        <v>0</v>
      </c>
      <c r="D125" s="190">
        <v>0</v>
      </c>
      <c r="E125" s="190">
        <v>0</v>
      </c>
      <c r="F125" s="190">
        <v>0</v>
      </c>
      <c r="G125" s="190">
        <v>0</v>
      </c>
      <c r="H125" s="190">
        <v>0</v>
      </c>
    </row>
    <row r="126" spans="1:8 16384:16384" x14ac:dyDescent="0.25">
      <c r="A126" s="27"/>
      <c r="B126" s="145" t="s">
        <v>280</v>
      </c>
      <c r="C126" s="190">
        <v>0</v>
      </c>
      <c r="D126" s="190">
        <v>0</v>
      </c>
      <c r="E126" s="190">
        <v>0</v>
      </c>
      <c r="F126" s="190">
        <v>0</v>
      </c>
      <c r="G126" s="190">
        <v>0</v>
      </c>
      <c r="H126" s="190">
        <v>0</v>
      </c>
    </row>
    <row r="127" spans="1:8 16384:16384" x14ac:dyDescent="0.25">
      <c r="A127" s="27"/>
      <c r="B127" s="145" t="s">
        <v>281</v>
      </c>
      <c r="C127" s="190">
        <v>0</v>
      </c>
      <c r="D127" s="190">
        <v>0</v>
      </c>
      <c r="E127" s="190">
        <v>0</v>
      </c>
      <c r="F127" s="190">
        <v>0</v>
      </c>
      <c r="G127" s="190">
        <v>0</v>
      </c>
      <c r="H127" s="190">
        <v>0</v>
      </c>
    </row>
    <row r="128" spans="1:8 16384:16384" x14ac:dyDescent="0.25">
      <c r="A128" s="27"/>
      <c r="B128" s="145" t="s">
        <v>282</v>
      </c>
      <c r="C128" s="190">
        <v>0</v>
      </c>
      <c r="D128" s="190">
        <v>0</v>
      </c>
      <c r="E128" s="190">
        <v>0</v>
      </c>
      <c r="F128" s="190">
        <v>0</v>
      </c>
      <c r="G128" s="190">
        <v>0</v>
      </c>
      <c r="H128" s="190">
        <v>0</v>
      </c>
    </row>
    <row r="129" spans="1:8" x14ac:dyDescent="0.25">
      <c r="A129" s="27"/>
      <c r="B129" s="145" t="s">
        <v>283</v>
      </c>
      <c r="C129" s="190">
        <v>0</v>
      </c>
      <c r="D129" s="190">
        <v>0</v>
      </c>
      <c r="E129" s="190">
        <v>0</v>
      </c>
      <c r="F129" s="190">
        <v>0</v>
      </c>
      <c r="G129" s="190">
        <v>0</v>
      </c>
      <c r="H129" s="190">
        <v>0</v>
      </c>
    </row>
    <row r="130" spans="1:8" x14ac:dyDescent="0.25">
      <c r="A130" s="27"/>
      <c r="B130" s="145" t="s">
        <v>284</v>
      </c>
      <c r="C130" s="190">
        <v>0</v>
      </c>
      <c r="D130" s="190">
        <v>0</v>
      </c>
      <c r="E130" s="190">
        <v>0</v>
      </c>
      <c r="F130" s="190">
        <v>0</v>
      </c>
      <c r="G130" s="190">
        <v>0</v>
      </c>
      <c r="H130" s="190">
        <v>0</v>
      </c>
    </row>
    <row r="131" spans="1:8" x14ac:dyDescent="0.25">
      <c r="A131" s="27"/>
      <c r="B131" s="145" t="s">
        <v>285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</row>
    <row r="132" spans="1:8" x14ac:dyDescent="0.25">
      <c r="A132" s="27"/>
      <c r="B132" s="145" t="s">
        <v>286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0">
        <v>0</v>
      </c>
    </row>
    <row r="133" spans="1:8" x14ac:dyDescent="0.25">
      <c r="A133" s="27"/>
      <c r="B133" s="145" t="s">
        <v>287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</row>
    <row r="134" spans="1:8" s="179" customFormat="1" x14ac:dyDescent="0.25">
      <c r="A134" s="383" t="s">
        <v>288</v>
      </c>
      <c r="B134" s="384"/>
      <c r="C134" s="328">
        <f>C136</f>
        <v>0</v>
      </c>
      <c r="D134" s="328">
        <f>D136+D137</f>
        <v>2003284.8</v>
      </c>
      <c r="E134" s="328">
        <f t="shared" ref="E134:H134" si="27">E136+E137</f>
        <v>2003284.8</v>
      </c>
      <c r="F134" s="328">
        <f t="shared" si="27"/>
        <v>2003285</v>
      </c>
      <c r="G134" s="328">
        <f t="shared" si="27"/>
        <v>138566</v>
      </c>
      <c r="H134" s="328">
        <f t="shared" si="27"/>
        <v>-0.19999999995343387</v>
      </c>
    </row>
    <row r="135" spans="1:8" x14ac:dyDescent="0.25">
      <c r="A135" s="378" t="s">
        <v>289</v>
      </c>
      <c r="B135" s="348"/>
      <c r="C135" s="328"/>
      <c r="D135" s="328"/>
      <c r="E135" s="328"/>
      <c r="F135" s="328"/>
      <c r="G135" s="328"/>
      <c r="H135" s="328"/>
    </row>
    <row r="136" spans="1:8" x14ac:dyDescent="0.25">
      <c r="A136" s="27"/>
      <c r="B136" s="145" t="s">
        <v>290</v>
      </c>
      <c r="C136" s="190">
        <v>0</v>
      </c>
      <c r="D136" s="191">
        <v>1095703</v>
      </c>
      <c r="E136" s="191">
        <f>C136+D136</f>
        <v>1095703</v>
      </c>
      <c r="F136" s="191">
        <v>1095703</v>
      </c>
      <c r="G136" s="191">
        <v>56490</v>
      </c>
      <c r="H136" s="191">
        <f>E136-F136</f>
        <v>0</v>
      </c>
    </row>
    <row r="137" spans="1:8" x14ac:dyDescent="0.25">
      <c r="A137" s="27"/>
      <c r="B137" s="145" t="s">
        <v>291</v>
      </c>
      <c r="C137" s="190">
        <v>0</v>
      </c>
      <c r="D137" s="190">
        <v>907581.8</v>
      </c>
      <c r="E137" s="191">
        <f>C137+D137</f>
        <v>907581.8</v>
      </c>
      <c r="F137" s="190">
        <v>907582</v>
      </c>
      <c r="G137" s="190">
        <v>82076</v>
      </c>
      <c r="H137" s="191">
        <f>E137-F137</f>
        <v>-0.19999999995343387</v>
      </c>
    </row>
    <row r="138" spans="1:8" x14ac:dyDescent="0.25">
      <c r="A138" s="27"/>
      <c r="B138" s="145" t="s">
        <v>292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</row>
    <row r="139" spans="1:8" x14ac:dyDescent="0.25">
      <c r="A139" s="27"/>
      <c r="B139" s="145" t="s">
        <v>293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</row>
    <row r="140" spans="1:8" x14ac:dyDescent="0.25">
      <c r="A140" s="27"/>
      <c r="B140" s="145" t="s">
        <v>294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0">
        <v>0</v>
      </c>
    </row>
    <row r="141" spans="1:8" x14ac:dyDescent="0.25">
      <c r="A141" s="27"/>
      <c r="B141" s="145" t="s">
        <v>295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</row>
    <row r="142" spans="1:8" x14ac:dyDescent="0.25">
      <c r="A142" s="27"/>
      <c r="B142" s="145" t="s">
        <v>296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</row>
    <row r="143" spans="1:8" x14ac:dyDescent="0.25">
      <c r="A143" s="27"/>
      <c r="B143" s="145" t="s">
        <v>297</v>
      </c>
      <c r="C143" s="190">
        <v>0</v>
      </c>
      <c r="D143" s="190">
        <v>0</v>
      </c>
      <c r="E143" s="190">
        <v>0</v>
      </c>
      <c r="F143" s="190">
        <v>0</v>
      </c>
      <c r="G143" s="190">
        <v>0</v>
      </c>
      <c r="H143" s="190">
        <v>0</v>
      </c>
    </row>
    <row r="144" spans="1:8" x14ac:dyDescent="0.25">
      <c r="A144" s="27"/>
      <c r="B144" s="145" t="s">
        <v>298</v>
      </c>
      <c r="C144" s="190">
        <v>0</v>
      </c>
      <c r="D144" s="190">
        <v>0</v>
      </c>
      <c r="E144" s="190">
        <v>0</v>
      </c>
      <c r="F144" s="190">
        <v>0</v>
      </c>
      <c r="G144" s="190">
        <v>0</v>
      </c>
      <c r="H144" s="190">
        <v>0</v>
      </c>
    </row>
    <row r="145" spans="1:8" x14ac:dyDescent="0.25">
      <c r="A145" s="378" t="s">
        <v>299</v>
      </c>
      <c r="B145" s="348"/>
      <c r="C145" s="190">
        <v>0</v>
      </c>
      <c r="D145" s="190">
        <v>0</v>
      </c>
      <c r="E145" s="190">
        <v>0</v>
      </c>
      <c r="F145" s="190">
        <v>0</v>
      </c>
      <c r="G145" s="190">
        <v>0</v>
      </c>
      <c r="H145" s="190">
        <v>0</v>
      </c>
    </row>
    <row r="146" spans="1:8" x14ac:dyDescent="0.25">
      <c r="A146" s="27"/>
      <c r="B146" s="145" t="s">
        <v>300</v>
      </c>
      <c r="C146" s="190">
        <v>0</v>
      </c>
      <c r="D146" s="190">
        <v>0</v>
      </c>
      <c r="E146" s="190">
        <v>0</v>
      </c>
      <c r="F146" s="190">
        <v>0</v>
      </c>
      <c r="G146" s="190">
        <v>0</v>
      </c>
      <c r="H146" s="190">
        <v>0</v>
      </c>
    </row>
    <row r="147" spans="1:8" x14ac:dyDescent="0.25">
      <c r="A147" s="27"/>
      <c r="B147" s="145" t="s">
        <v>301</v>
      </c>
      <c r="C147" s="190">
        <v>0</v>
      </c>
      <c r="D147" s="190">
        <v>0</v>
      </c>
      <c r="E147" s="190">
        <v>0</v>
      </c>
      <c r="F147" s="190">
        <v>0</v>
      </c>
      <c r="G147" s="190">
        <v>0</v>
      </c>
      <c r="H147" s="190">
        <v>0</v>
      </c>
    </row>
    <row r="148" spans="1:8" x14ac:dyDescent="0.25">
      <c r="A148" s="27"/>
      <c r="B148" s="145" t="s">
        <v>302</v>
      </c>
      <c r="C148" s="190">
        <v>0</v>
      </c>
      <c r="D148" s="190">
        <v>0</v>
      </c>
      <c r="E148" s="190">
        <v>0</v>
      </c>
      <c r="F148" s="190">
        <v>0</v>
      </c>
      <c r="G148" s="190">
        <v>0</v>
      </c>
      <c r="H148" s="190">
        <v>0</v>
      </c>
    </row>
    <row r="149" spans="1:8" x14ac:dyDescent="0.25">
      <c r="A149" s="378" t="s">
        <v>303</v>
      </c>
      <c r="B149" s="348"/>
      <c r="C149" s="381">
        <v>0</v>
      </c>
      <c r="D149" s="381">
        <v>0</v>
      </c>
      <c r="E149" s="381">
        <v>0</v>
      </c>
      <c r="F149" s="381">
        <v>0</v>
      </c>
      <c r="G149" s="381">
        <v>0</v>
      </c>
      <c r="H149" s="381">
        <v>0</v>
      </c>
    </row>
    <row r="150" spans="1:8" x14ac:dyDescent="0.25">
      <c r="A150" s="378" t="s">
        <v>304</v>
      </c>
      <c r="B150" s="348"/>
      <c r="C150" s="381"/>
      <c r="D150" s="381"/>
      <c r="E150" s="381"/>
      <c r="F150" s="381"/>
      <c r="G150" s="381"/>
      <c r="H150" s="381"/>
    </row>
    <row r="151" spans="1:8" x14ac:dyDescent="0.25">
      <c r="A151" s="27"/>
      <c r="B151" s="145" t="s">
        <v>305</v>
      </c>
      <c r="C151" s="190">
        <v>0</v>
      </c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</row>
    <row r="152" spans="1:8" x14ac:dyDescent="0.25">
      <c r="A152" s="27"/>
      <c r="B152" s="145" t="s">
        <v>306</v>
      </c>
      <c r="C152" s="190">
        <v>0</v>
      </c>
      <c r="D152" s="190">
        <v>0</v>
      </c>
      <c r="E152" s="190">
        <v>0</v>
      </c>
      <c r="F152" s="190">
        <v>0</v>
      </c>
      <c r="G152" s="190">
        <v>0</v>
      </c>
      <c r="H152" s="190">
        <v>0</v>
      </c>
    </row>
    <row r="153" spans="1:8" x14ac:dyDescent="0.25">
      <c r="A153" s="27"/>
      <c r="B153" s="145" t="s">
        <v>307</v>
      </c>
      <c r="C153" s="190">
        <v>0</v>
      </c>
      <c r="D153" s="190">
        <v>0</v>
      </c>
      <c r="E153" s="190">
        <v>0</v>
      </c>
      <c r="F153" s="190">
        <v>0</v>
      </c>
      <c r="G153" s="190">
        <v>0</v>
      </c>
      <c r="H153" s="190">
        <v>0</v>
      </c>
    </row>
    <row r="154" spans="1:8" x14ac:dyDescent="0.25">
      <c r="A154" s="27"/>
      <c r="B154" s="145" t="s">
        <v>308</v>
      </c>
      <c r="C154" s="190">
        <v>0</v>
      </c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</row>
    <row r="155" spans="1:8" x14ac:dyDescent="0.25">
      <c r="A155" s="27"/>
      <c r="B155" s="145" t="s">
        <v>309</v>
      </c>
      <c r="C155" s="190">
        <v>0</v>
      </c>
      <c r="D155" s="190">
        <v>0</v>
      </c>
      <c r="E155" s="190">
        <v>0</v>
      </c>
      <c r="F155" s="190">
        <v>0</v>
      </c>
      <c r="G155" s="190">
        <v>0</v>
      </c>
      <c r="H155" s="190">
        <v>0</v>
      </c>
    </row>
    <row r="156" spans="1:8" x14ac:dyDescent="0.25">
      <c r="A156" s="27"/>
      <c r="B156" s="145" t="s">
        <v>310</v>
      </c>
      <c r="C156" s="190">
        <v>0</v>
      </c>
      <c r="D156" s="190">
        <v>0</v>
      </c>
      <c r="E156" s="190">
        <v>0</v>
      </c>
      <c r="F156" s="190">
        <v>0</v>
      </c>
      <c r="G156" s="190">
        <v>0</v>
      </c>
      <c r="H156" s="190">
        <v>0</v>
      </c>
    </row>
    <row r="157" spans="1:8" x14ac:dyDescent="0.25">
      <c r="A157" s="27"/>
      <c r="B157" s="145" t="s">
        <v>311</v>
      </c>
      <c r="C157" s="190">
        <v>0</v>
      </c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</row>
    <row r="158" spans="1:8" x14ac:dyDescent="0.25">
      <c r="A158" s="27"/>
      <c r="B158" s="145" t="s">
        <v>312</v>
      </c>
      <c r="C158" s="190">
        <v>0</v>
      </c>
      <c r="D158" s="190">
        <v>0</v>
      </c>
      <c r="E158" s="190">
        <v>0</v>
      </c>
      <c r="F158" s="190">
        <v>0</v>
      </c>
      <c r="G158" s="190">
        <v>0</v>
      </c>
      <c r="H158" s="190">
        <v>0</v>
      </c>
    </row>
    <row r="159" spans="1:8" x14ac:dyDescent="0.25">
      <c r="A159" s="378" t="s">
        <v>313</v>
      </c>
      <c r="B159" s="348"/>
      <c r="C159" s="190">
        <v>0</v>
      </c>
      <c r="D159" s="190">
        <v>0</v>
      </c>
      <c r="E159" s="190">
        <v>0</v>
      </c>
      <c r="F159" s="190">
        <v>0</v>
      </c>
      <c r="G159" s="190">
        <v>0</v>
      </c>
      <c r="H159" s="190">
        <v>0</v>
      </c>
    </row>
    <row r="160" spans="1:8" x14ac:dyDescent="0.25">
      <c r="A160" s="27"/>
      <c r="B160" s="145" t="s">
        <v>314</v>
      </c>
      <c r="C160" s="190">
        <v>0</v>
      </c>
      <c r="D160" s="190">
        <v>0</v>
      </c>
      <c r="E160" s="190">
        <v>0</v>
      </c>
      <c r="F160" s="190">
        <v>0</v>
      </c>
      <c r="G160" s="190">
        <v>0</v>
      </c>
      <c r="H160" s="190">
        <v>0</v>
      </c>
    </row>
    <row r="161" spans="1:8" x14ac:dyDescent="0.25">
      <c r="A161" s="27"/>
      <c r="B161" s="145" t="s">
        <v>315</v>
      </c>
      <c r="C161" s="190">
        <v>0</v>
      </c>
      <c r="D161" s="190">
        <v>0</v>
      </c>
      <c r="E161" s="190">
        <v>0</v>
      </c>
      <c r="F161" s="190">
        <v>0</v>
      </c>
      <c r="G161" s="190">
        <v>0</v>
      </c>
      <c r="H161" s="190">
        <v>0</v>
      </c>
    </row>
    <row r="162" spans="1:8" x14ac:dyDescent="0.25">
      <c r="A162" s="27"/>
      <c r="B162" s="145" t="s">
        <v>316</v>
      </c>
      <c r="C162" s="190">
        <v>0</v>
      </c>
      <c r="D162" s="190">
        <v>0</v>
      </c>
      <c r="E162" s="190">
        <v>0</v>
      </c>
      <c r="F162" s="190">
        <v>0</v>
      </c>
      <c r="G162" s="190">
        <v>0</v>
      </c>
      <c r="H162" s="190">
        <v>0</v>
      </c>
    </row>
    <row r="163" spans="1:8" x14ac:dyDescent="0.25">
      <c r="A163" s="378" t="s">
        <v>317</v>
      </c>
      <c r="B163" s="348"/>
      <c r="C163" s="190">
        <v>0</v>
      </c>
      <c r="D163" s="190">
        <v>0</v>
      </c>
      <c r="E163" s="190">
        <v>0</v>
      </c>
      <c r="F163" s="190">
        <v>0</v>
      </c>
      <c r="G163" s="190">
        <v>0</v>
      </c>
      <c r="H163" s="190">
        <v>0</v>
      </c>
    </row>
    <row r="164" spans="1:8" x14ac:dyDescent="0.25">
      <c r="A164" s="27"/>
      <c r="B164" s="145" t="s">
        <v>318</v>
      </c>
      <c r="C164" s="190">
        <v>0</v>
      </c>
      <c r="D164" s="190">
        <v>0</v>
      </c>
      <c r="E164" s="190">
        <v>0</v>
      </c>
      <c r="F164" s="190">
        <v>0</v>
      </c>
      <c r="G164" s="190">
        <v>0</v>
      </c>
      <c r="H164" s="190">
        <v>0</v>
      </c>
    </row>
    <row r="165" spans="1:8" x14ac:dyDescent="0.25">
      <c r="A165" s="27"/>
      <c r="B165" s="145" t="s">
        <v>319</v>
      </c>
      <c r="C165" s="190">
        <v>0</v>
      </c>
      <c r="D165" s="190">
        <v>0</v>
      </c>
      <c r="E165" s="190">
        <v>0</v>
      </c>
      <c r="F165" s="190">
        <v>0</v>
      </c>
      <c r="G165" s="190">
        <v>0</v>
      </c>
      <c r="H165" s="190">
        <v>0</v>
      </c>
    </row>
    <row r="166" spans="1:8" x14ac:dyDescent="0.25">
      <c r="A166" s="27"/>
      <c r="B166" s="145" t="s">
        <v>320</v>
      </c>
      <c r="C166" s="190">
        <v>0</v>
      </c>
      <c r="D166" s="190">
        <v>0</v>
      </c>
      <c r="E166" s="190">
        <v>0</v>
      </c>
      <c r="F166" s="190">
        <v>0</v>
      </c>
      <c r="G166" s="190">
        <v>0</v>
      </c>
      <c r="H166" s="190">
        <v>0</v>
      </c>
    </row>
    <row r="167" spans="1:8" x14ac:dyDescent="0.25">
      <c r="A167" s="27"/>
      <c r="B167" s="145" t="s">
        <v>321</v>
      </c>
      <c r="C167" s="190">
        <v>0</v>
      </c>
      <c r="D167" s="190">
        <v>0</v>
      </c>
      <c r="E167" s="190">
        <v>0</v>
      </c>
      <c r="F167" s="190">
        <v>0</v>
      </c>
      <c r="G167" s="190">
        <v>0</v>
      </c>
      <c r="H167" s="190">
        <v>0</v>
      </c>
    </row>
    <row r="168" spans="1:8" x14ac:dyDescent="0.25">
      <c r="A168" s="27"/>
      <c r="B168" s="145" t="s">
        <v>322</v>
      </c>
      <c r="C168" s="190">
        <v>0</v>
      </c>
      <c r="D168" s="190">
        <v>0</v>
      </c>
      <c r="E168" s="190">
        <v>0</v>
      </c>
      <c r="F168" s="190">
        <v>0</v>
      </c>
      <c r="G168" s="190">
        <v>0</v>
      </c>
      <c r="H168" s="190">
        <v>0</v>
      </c>
    </row>
    <row r="169" spans="1:8" x14ac:dyDescent="0.25">
      <c r="A169" s="27"/>
      <c r="B169" s="145" t="s">
        <v>323</v>
      </c>
      <c r="C169" s="190">
        <v>0</v>
      </c>
      <c r="D169" s="190">
        <v>0</v>
      </c>
      <c r="E169" s="190">
        <v>0</v>
      </c>
      <c r="F169" s="190">
        <v>0</v>
      </c>
      <c r="G169" s="190">
        <v>0</v>
      </c>
      <c r="H169" s="190">
        <v>0</v>
      </c>
    </row>
    <row r="170" spans="1:8" x14ac:dyDescent="0.25">
      <c r="A170" s="27"/>
      <c r="B170" s="145" t="s">
        <v>324</v>
      </c>
      <c r="C170" s="190">
        <v>0</v>
      </c>
      <c r="D170" s="190">
        <v>0</v>
      </c>
      <c r="E170" s="190">
        <v>0</v>
      </c>
      <c r="F170" s="190">
        <v>0</v>
      </c>
      <c r="G170" s="190">
        <v>0</v>
      </c>
      <c r="H170" s="190">
        <v>0</v>
      </c>
    </row>
    <row r="171" spans="1:8" x14ac:dyDescent="0.25">
      <c r="A171" s="95"/>
      <c r="B171" s="23"/>
      <c r="C171" s="193"/>
      <c r="D171" s="193"/>
      <c r="E171" s="193"/>
      <c r="F171" s="193"/>
      <c r="G171" s="193"/>
      <c r="H171" s="193"/>
    </row>
    <row r="172" spans="1:8" x14ac:dyDescent="0.25">
      <c r="A172" s="379" t="s">
        <v>326</v>
      </c>
      <c r="B172" s="380"/>
      <c r="C172" s="177">
        <f>C11+C92</f>
        <v>56547227</v>
      </c>
      <c r="D172" s="177">
        <f>D11+D92+1</f>
        <v>14477459.710000001</v>
      </c>
      <c r="E172" s="177">
        <f>E11+E92+1</f>
        <v>71024686.710000008</v>
      </c>
      <c r="F172" s="177">
        <f>F11+F92+1</f>
        <v>70806451.060000002</v>
      </c>
      <c r="G172" s="177">
        <f>G11+G92</f>
        <v>59656087</v>
      </c>
      <c r="H172" s="177">
        <f>H11+H92</f>
        <v>218235.65000000002</v>
      </c>
    </row>
    <row r="173" spans="1:8" x14ac:dyDescent="0.25">
      <c r="A173" s="194"/>
      <c r="B173" s="195"/>
      <c r="C173" s="185"/>
      <c r="D173" s="186"/>
      <c r="E173" s="186"/>
      <c r="F173" s="186"/>
      <c r="G173" s="186"/>
      <c r="H173" s="186"/>
    </row>
    <row r="174" spans="1:8" x14ac:dyDescent="0.25">
      <c r="A174" s="388"/>
      <c r="B174" s="388"/>
      <c r="C174" s="388"/>
      <c r="D174" s="388"/>
      <c r="E174" s="388"/>
      <c r="F174" s="388"/>
      <c r="G174" s="388"/>
      <c r="H174" s="388"/>
    </row>
    <row r="175" spans="1:8" x14ac:dyDescent="0.25">
      <c r="A175" s="223"/>
      <c r="B175" s="223"/>
      <c r="C175" s="223"/>
      <c r="D175" s="223"/>
      <c r="E175" s="223"/>
      <c r="F175" s="223"/>
      <c r="G175" s="223"/>
      <c r="H175" s="223"/>
    </row>
    <row r="176" spans="1:8" x14ac:dyDescent="0.25">
      <c r="A176" s="223"/>
      <c r="B176" s="223"/>
      <c r="C176" s="223"/>
      <c r="D176" s="223"/>
      <c r="E176" s="243"/>
      <c r="F176" s="243"/>
      <c r="G176" s="243"/>
      <c r="H176" s="243"/>
    </row>
    <row r="177" spans="1:9" x14ac:dyDescent="0.25">
      <c r="A177" s="223"/>
      <c r="B177" s="223"/>
      <c r="C177" s="223"/>
      <c r="D177" s="223"/>
      <c r="E177" s="223"/>
      <c r="F177" s="223"/>
      <c r="G177" s="223"/>
      <c r="H177" s="223"/>
    </row>
    <row r="179" spans="1:9" x14ac:dyDescent="0.25">
      <c r="B179" s="196" t="s">
        <v>490</v>
      </c>
      <c r="C179" s="197"/>
      <c r="D179" s="197"/>
      <c r="E179" s="385" t="s">
        <v>524</v>
      </c>
      <c r="F179" s="385"/>
      <c r="G179" s="385"/>
    </row>
    <row r="180" spans="1:9" x14ac:dyDescent="0.25">
      <c r="B180" s="196" t="s">
        <v>488</v>
      </c>
      <c r="C180" s="197"/>
      <c r="D180" s="199"/>
      <c r="E180" s="385" t="s">
        <v>489</v>
      </c>
      <c r="F180" s="385"/>
      <c r="G180" s="385"/>
    </row>
    <row r="183" spans="1:9" x14ac:dyDescent="0.25">
      <c r="C183" s="244"/>
      <c r="D183" s="244"/>
      <c r="E183" s="244"/>
      <c r="F183" s="244"/>
      <c r="G183" s="244"/>
      <c r="H183" s="244"/>
      <c r="I183" s="155"/>
    </row>
    <row r="184" spans="1:9" x14ac:dyDescent="0.25">
      <c r="C184" s="244"/>
      <c r="D184" s="244"/>
      <c r="E184" s="244"/>
      <c r="F184" s="244"/>
      <c r="G184" s="244"/>
      <c r="H184" s="244"/>
      <c r="I184" s="155"/>
    </row>
    <row r="185" spans="1:9" x14ac:dyDescent="0.25">
      <c r="C185" s="244"/>
      <c r="D185" s="244"/>
      <c r="E185" s="244"/>
      <c r="F185" s="244"/>
      <c r="G185" s="244"/>
      <c r="H185" s="244"/>
      <c r="I185" s="155"/>
    </row>
    <row r="191" spans="1:9" x14ac:dyDescent="0.25">
      <c r="C191" s="197"/>
      <c r="D191" s="197"/>
      <c r="E191" s="197"/>
      <c r="F191" s="197"/>
      <c r="G191" s="197"/>
      <c r="H191" s="197"/>
    </row>
    <row r="192" spans="1:9" x14ac:dyDescent="0.25">
      <c r="C192" s="197"/>
      <c r="D192" s="197"/>
      <c r="E192" s="197"/>
      <c r="F192" s="197"/>
      <c r="G192" s="197"/>
      <c r="H192" s="197"/>
    </row>
  </sheetData>
  <mergeCells count="102">
    <mergeCell ref="A3:H3"/>
    <mergeCell ref="A4:H4"/>
    <mergeCell ref="A5:H5"/>
    <mergeCell ref="A6:H6"/>
    <mergeCell ref="A7:H7"/>
    <mergeCell ref="A8:B10"/>
    <mergeCell ref="C8:G8"/>
    <mergeCell ref="E9:E10"/>
    <mergeCell ref="F9:F10"/>
    <mergeCell ref="G9:G10"/>
    <mergeCell ref="H21:H22"/>
    <mergeCell ref="A31:B31"/>
    <mergeCell ref="A36:A37"/>
    <mergeCell ref="A92:B92"/>
    <mergeCell ref="A93:B93"/>
    <mergeCell ref="G53:G54"/>
    <mergeCell ref="H53:H54"/>
    <mergeCell ref="A64:B64"/>
    <mergeCell ref="A68:B68"/>
    <mergeCell ref="A69:B69"/>
    <mergeCell ref="H42:H43"/>
    <mergeCell ref="E180:G180"/>
    <mergeCell ref="A11:B11"/>
    <mergeCell ref="A12:B12"/>
    <mergeCell ref="A20:B20"/>
    <mergeCell ref="A21:A22"/>
    <mergeCell ref="C21:C22"/>
    <mergeCell ref="D21:D22"/>
    <mergeCell ref="E21:E22"/>
    <mergeCell ref="F21:F22"/>
    <mergeCell ref="G21:G22"/>
    <mergeCell ref="A54:B54"/>
    <mergeCell ref="C53:C54"/>
    <mergeCell ref="D53:D54"/>
    <mergeCell ref="E53:E54"/>
    <mergeCell ref="F53:F54"/>
    <mergeCell ref="F42:F43"/>
    <mergeCell ref="G42:G43"/>
    <mergeCell ref="E179:G179"/>
    <mergeCell ref="G102:G103"/>
    <mergeCell ref="G123:G124"/>
    <mergeCell ref="A174:H174"/>
    <mergeCell ref="F149:F150"/>
    <mergeCell ref="G149:G150"/>
    <mergeCell ref="H149:H150"/>
    <mergeCell ref="H102:H103"/>
    <mergeCell ref="A112:B112"/>
    <mergeCell ref="A117:A118"/>
    <mergeCell ref="A101:B101"/>
    <mergeCell ref="A102:A103"/>
    <mergeCell ref="C102:C103"/>
    <mergeCell ref="D102:D103"/>
    <mergeCell ref="E102:E103"/>
    <mergeCell ref="F102:F103"/>
    <mergeCell ref="H123:H124"/>
    <mergeCell ref="A134:B134"/>
    <mergeCell ref="A135:B135"/>
    <mergeCell ref="C134:C135"/>
    <mergeCell ref="D134:D135"/>
    <mergeCell ref="E134:E135"/>
    <mergeCell ref="F134:F135"/>
    <mergeCell ref="G134:G135"/>
    <mergeCell ref="H134:H135"/>
    <mergeCell ref="A123:B123"/>
    <mergeCell ref="A124:B124"/>
    <mergeCell ref="C123:C124"/>
    <mergeCell ref="D123:D124"/>
    <mergeCell ref="E123:E124"/>
    <mergeCell ref="F123:F124"/>
    <mergeCell ref="A159:B159"/>
    <mergeCell ref="A163:B163"/>
    <mergeCell ref="A172:B172"/>
    <mergeCell ref="A145:B145"/>
    <mergeCell ref="A149:B149"/>
    <mergeCell ref="A150:B150"/>
    <mergeCell ref="C149:C150"/>
    <mergeCell ref="D149:D150"/>
    <mergeCell ref="E149:E150"/>
    <mergeCell ref="A1:H1"/>
    <mergeCell ref="A2:H2"/>
    <mergeCell ref="A91:H91"/>
    <mergeCell ref="H68:H69"/>
    <mergeCell ref="A78:B78"/>
    <mergeCell ref="A82:B82"/>
    <mergeCell ref="A90:B90"/>
    <mergeCell ref="C36:C37"/>
    <mergeCell ref="D36:D37"/>
    <mergeCell ref="E36:E37"/>
    <mergeCell ref="F36:F37"/>
    <mergeCell ref="G36:G37"/>
    <mergeCell ref="H36:H37"/>
    <mergeCell ref="A42:B42"/>
    <mergeCell ref="A43:B43"/>
    <mergeCell ref="C42:C43"/>
    <mergeCell ref="D42:D43"/>
    <mergeCell ref="E42:E43"/>
    <mergeCell ref="C68:C69"/>
    <mergeCell ref="D68:D69"/>
    <mergeCell ref="E68:E69"/>
    <mergeCell ref="F68:F69"/>
    <mergeCell ref="G68:G69"/>
    <mergeCell ref="A53:B53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  <rowBreaks count="1" manualBreakCount="1">
    <brk id="90" max="16383" man="1"/>
  </rowBreaks>
  <colBreaks count="12" manualBreakCount="12">
    <brk id="8" max="1048575" man="1"/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selection activeCell="J18" sqref="J18"/>
    </sheetView>
  </sheetViews>
  <sheetFormatPr baseColWidth="10" defaultColWidth="11.44140625" defaultRowHeight="12" x14ac:dyDescent="0.25"/>
  <cols>
    <col min="1" max="1" width="41.44140625" style="22" bestFit="1" customWidth="1"/>
    <col min="2" max="2" width="14.109375" style="136" bestFit="1" customWidth="1"/>
    <col min="3" max="3" width="15.88671875" style="136" bestFit="1" customWidth="1"/>
    <col min="4" max="4" width="12.33203125" style="136" bestFit="1" customWidth="1"/>
    <col min="5" max="5" width="12.88671875" style="136" bestFit="1" customWidth="1"/>
    <col min="6" max="6" width="10.109375" style="136" bestFit="1" customWidth="1"/>
    <col min="7" max="7" width="17.33203125" style="136" bestFit="1" customWidth="1"/>
    <col min="8" max="16384" width="11.44140625" style="22"/>
  </cols>
  <sheetData>
    <row r="1" spans="1:7" x14ac:dyDescent="0.25">
      <c r="A1" s="403" t="s">
        <v>659</v>
      </c>
      <c r="B1" s="403"/>
      <c r="C1" s="403"/>
      <c r="D1" s="403"/>
      <c r="E1" s="403"/>
      <c r="F1" s="403"/>
      <c r="G1" s="403"/>
    </row>
    <row r="2" spans="1:7" x14ac:dyDescent="0.25">
      <c r="A2" s="404" t="s">
        <v>660</v>
      </c>
      <c r="B2" s="404"/>
      <c r="C2" s="404"/>
      <c r="D2" s="404"/>
      <c r="E2" s="404"/>
      <c r="F2" s="404"/>
      <c r="G2" s="404"/>
    </row>
    <row r="3" spans="1:7" x14ac:dyDescent="0.25">
      <c r="A3" s="330" t="str">
        <f>'FORMATO 6a) EAEPED'!A3:H3</f>
        <v>UNIVERSIDAD TECNOLOGICA DE TLAXCALA</v>
      </c>
      <c r="B3" s="331"/>
      <c r="C3" s="331"/>
      <c r="D3" s="331"/>
      <c r="E3" s="331"/>
      <c r="F3" s="331"/>
      <c r="G3" s="291"/>
    </row>
    <row r="4" spans="1:7" x14ac:dyDescent="0.25">
      <c r="A4" s="332" t="s">
        <v>240</v>
      </c>
      <c r="B4" s="333"/>
      <c r="C4" s="333"/>
      <c r="D4" s="333"/>
      <c r="E4" s="333"/>
      <c r="F4" s="333"/>
      <c r="G4" s="293"/>
    </row>
    <row r="5" spans="1:7" x14ac:dyDescent="0.25">
      <c r="A5" s="332" t="s">
        <v>327</v>
      </c>
      <c r="B5" s="333"/>
      <c r="C5" s="333"/>
      <c r="D5" s="333"/>
      <c r="E5" s="333"/>
      <c r="F5" s="333"/>
      <c r="G5" s="293"/>
    </row>
    <row r="6" spans="1:7" x14ac:dyDescent="0.25">
      <c r="A6" s="332" t="str">
        <f>'FORMATO 6a) EAEPED'!A6:H6</f>
        <v>Del 01 de Enero al 31 de Diciembre de 2016</v>
      </c>
      <c r="B6" s="333"/>
      <c r="C6" s="333"/>
      <c r="D6" s="333"/>
      <c r="E6" s="333"/>
      <c r="F6" s="333"/>
      <c r="G6" s="293"/>
    </row>
    <row r="7" spans="1:7" x14ac:dyDescent="0.25">
      <c r="A7" s="334" t="s">
        <v>0</v>
      </c>
      <c r="B7" s="335"/>
      <c r="C7" s="335"/>
      <c r="D7" s="335"/>
      <c r="E7" s="335"/>
      <c r="F7" s="335"/>
      <c r="G7" s="336"/>
    </row>
    <row r="8" spans="1:7" x14ac:dyDescent="0.25">
      <c r="A8" s="300" t="s">
        <v>1</v>
      </c>
      <c r="B8" s="408" t="s">
        <v>242</v>
      </c>
      <c r="C8" s="409"/>
      <c r="D8" s="409"/>
      <c r="E8" s="409"/>
      <c r="F8" s="410"/>
      <c r="G8" s="406" t="s">
        <v>328</v>
      </c>
    </row>
    <row r="9" spans="1:7" x14ac:dyDescent="0.25">
      <c r="A9" s="301"/>
      <c r="B9" s="406" t="s">
        <v>106</v>
      </c>
      <c r="C9" s="148" t="s">
        <v>154</v>
      </c>
      <c r="D9" s="406" t="s">
        <v>156</v>
      </c>
      <c r="E9" s="406" t="s">
        <v>107</v>
      </c>
      <c r="F9" s="406" t="s">
        <v>109</v>
      </c>
      <c r="G9" s="411"/>
    </row>
    <row r="10" spans="1:7" x14ac:dyDescent="0.25">
      <c r="A10" s="302"/>
      <c r="B10" s="407"/>
      <c r="C10" s="149" t="s">
        <v>155</v>
      </c>
      <c r="D10" s="407"/>
      <c r="E10" s="407"/>
      <c r="F10" s="407"/>
      <c r="G10" s="407"/>
    </row>
    <row r="11" spans="1:7" x14ac:dyDescent="0.25">
      <c r="A11" s="150" t="s">
        <v>329</v>
      </c>
      <c r="B11" s="405">
        <f>B13+B14+B15+B16+B17+B18+B19+B20</f>
        <v>26828621</v>
      </c>
      <c r="C11" s="405">
        <f t="shared" ref="C11:G11" si="0">C13+C14+C15+C16+C17+C18+C19+C20</f>
        <v>12036205</v>
      </c>
      <c r="D11" s="405">
        <f t="shared" si="0"/>
        <v>38864826</v>
      </c>
      <c r="E11" s="405">
        <f t="shared" si="0"/>
        <v>38646591</v>
      </c>
      <c r="F11" s="405">
        <f t="shared" si="0"/>
        <v>29645922</v>
      </c>
      <c r="G11" s="405">
        <f t="shared" si="0"/>
        <v>218235</v>
      </c>
    </row>
    <row r="12" spans="1:7" x14ac:dyDescent="0.25">
      <c r="A12" s="151" t="s">
        <v>330</v>
      </c>
      <c r="B12" s="340"/>
      <c r="C12" s="340"/>
      <c r="D12" s="340"/>
      <c r="E12" s="340"/>
      <c r="F12" s="340"/>
      <c r="G12" s="340"/>
    </row>
    <row r="13" spans="1:7" x14ac:dyDescent="0.25">
      <c r="A13" s="36" t="s">
        <v>652</v>
      </c>
      <c r="B13" s="146">
        <f>1637313</f>
        <v>1637313</v>
      </c>
      <c r="C13" s="146">
        <f>-149685+1064120</f>
        <v>914435</v>
      </c>
      <c r="D13" s="146">
        <f>1064120+1487628</f>
        <v>2551748</v>
      </c>
      <c r="E13" s="146">
        <f>1064120+1451577</f>
        <v>2515697</v>
      </c>
      <c r="F13" s="146">
        <f>1438992+1064120</f>
        <v>2503112</v>
      </c>
      <c r="G13" s="146">
        <f>D13-E13</f>
        <v>36051</v>
      </c>
    </row>
    <row r="14" spans="1:7" x14ac:dyDescent="0.25">
      <c r="A14" s="36" t="s">
        <v>654</v>
      </c>
      <c r="B14" s="146">
        <f>5179647+19000000</f>
        <v>24179647</v>
      </c>
      <c r="C14" s="146">
        <f>7107000+4321500-1245375+919720</f>
        <v>11102845</v>
      </c>
      <c r="D14" s="146">
        <f>7107000+4321500+17754625+6099367</f>
        <v>35282492</v>
      </c>
      <c r="E14" s="146">
        <f>4321500+17754625+5917183+7107000</f>
        <v>35100308</v>
      </c>
      <c r="F14" s="146">
        <f>2555928+17754625+5812533+0</f>
        <v>26123086</v>
      </c>
      <c r="G14" s="146">
        <f>D14-E14</f>
        <v>182184</v>
      </c>
    </row>
    <row r="15" spans="1:7" x14ac:dyDescent="0.25">
      <c r="A15" s="36" t="s">
        <v>653</v>
      </c>
      <c r="B15" s="146">
        <f>1011661</f>
        <v>1011661</v>
      </c>
      <c r="C15" s="146">
        <f>181255-162330</f>
        <v>18925</v>
      </c>
      <c r="D15" s="146">
        <f>181255+849331</f>
        <v>1030586</v>
      </c>
      <c r="E15" s="146">
        <f>181255+849331</f>
        <v>1030586</v>
      </c>
      <c r="F15" s="146">
        <f>181255+838469</f>
        <v>1019724</v>
      </c>
      <c r="G15" s="146">
        <f>D15-E15</f>
        <v>0</v>
      </c>
    </row>
    <row r="16" spans="1:7" x14ac:dyDescent="0.25">
      <c r="A16" s="36" t="s">
        <v>331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x14ac:dyDescent="0.25">
      <c r="A17" s="36" t="s">
        <v>332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x14ac:dyDescent="0.25">
      <c r="A18" s="36" t="s">
        <v>333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x14ac:dyDescent="0.25">
      <c r="A19" s="36" t="s">
        <v>334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</row>
    <row r="20" spans="1:7" x14ac:dyDescent="0.25">
      <c r="A20" s="36" t="s">
        <v>335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16"/>
      <c r="B21" s="146"/>
      <c r="C21" s="146"/>
      <c r="D21" s="146"/>
      <c r="E21" s="146"/>
      <c r="F21" s="146"/>
      <c r="G21" s="146"/>
    </row>
    <row r="22" spans="1:7" x14ac:dyDescent="0.25">
      <c r="A22" s="35" t="s">
        <v>336</v>
      </c>
      <c r="B22" s="340">
        <f>B24+B25+B26+B27+B28+B29+B30+B31</f>
        <v>29718606</v>
      </c>
      <c r="C22" s="340">
        <f t="shared" ref="C22:G22" si="1">C24+C25+C26+C27+C28+C29+C30+C31</f>
        <v>2441255</v>
      </c>
      <c r="D22" s="340">
        <f t="shared" si="1"/>
        <v>32159861</v>
      </c>
      <c r="E22" s="340">
        <f t="shared" si="1"/>
        <v>32159860</v>
      </c>
      <c r="F22" s="340">
        <f t="shared" si="1"/>
        <v>30010166</v>
      </c>
      <c r="G22" s="340">
        <f t="shared" si="1"/>
        <v>1</v>
      </c>
    </row>
    <row r="23" spans="1:7" x14ac:dyDescent="0.25">
      <c r="A23" s="35" t="s">
        <v>337</v>
      </c>
      <c r="B23" s="340"/>
      <c r="C23" s="340"/>
      <c r="D23" s="340"/>
      <c r="E23" s="340"/>
      <c r="F23" s="340"/>
      <c r="G23" s="340"/>
    </row>
    <row r="24" spans="1:7" x14ac:dyDescent="0.25">
      <c r="A24" s="36" t="s">
        <v>652</v>
      </c>
      <c r="B24" s="146">
        <v>8992871</v>
      </c>
      <c r="C24" s="146">
        <v>481702</v>
      </c>
      <c r="D24" s="146">
        <f>B24+C24</f>
        <v>9474573</v>
      </c>
      <c r="E24" s="146">
        <v>9425493</v>
      </c>
      <c r="F24" s="146">
        <v>9425327</v>
      </c>
      <c r="G24" s="146">
        <f>+D24-E24</f>
        <v>49080</v>
      </c>
    </row>
    <row r="25" spans="1:7" x14ac:dyDescent="0.25">
      <c r="A25" s="36" t="s">
        <v>654</v>
      </c>
      <c r="B25" s="146">
        <v>16171970</v>
      </c>
      <c r="C25" s="146">
        <v>2120362</v>
      </c>
      <c r="D25" s="146">
        <f>B25+C25</f>
        <v>18292332</v>
      </c>
      <c r="E25" s="146">
        <v>18393594</v>
      </c>
      <c r="F25" s="146">
        <v>16244066</v>
      </c>
      <c r="G25" s="146">
        <f>D25-E25</f>
        <v>-101262</v>
      </c>
    </row>
    <row r="26" spans="1:7" x14ac:dyDescent="0.25">
      <c r="A26" s="36" t="s">
        <v>653</v>
      </c>
      <c r="B26" s="146">
        <v>4553765</v>
      </c>
      <c r="C26" s="146">
        <v>-160809</v>
      </c>
      <c r="D26" s="146">
        <f>B26+C26</f>
        <v>4392956</v>
      </c>
      <c r="E26" s="146">
        <v>4340773</v>
      </c>
      <c r="F26" s="146">
        <v>4340773</v>
      </c>
      <c r="G26" s="146">
        <f>D26-E26</f>
        <v>52183</v>
      </c>
    </row>
    <row r="27" spans="1:7" x14ac:dyDescent="0.25">
      <c r="A27" s="36" t="s">
        <v>331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x14ac:dyDescent="0.25">
      <c r="A28" s="36" t="s">
        <v>332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x14ac:dyDescent="0.25">
      <c r="A29" s="36" t="s">
        <v>333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x14ac:dyDescent="0.25">
      <c r="A30" s="36" t="s">
        <v>334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x14ac:dyDescent="0.25">
      <c r="A31" s="36" t="s">
        <v>335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x14ac:dyDescent="0.25">
      <c r="A32" s="102"/>
      <c r="B32" s="146"/>
      <c r="C32" s="146"/>
      <c r="D32" s="146"/>
      <c r="E32" s="146"/>
      <c r="F32" s="146"/>
      <c r="G32" s="146"/>
    </row>
    <row r="33" spans="1:7" x14ac:dyDescent="0.25">
      <c r="A33" s="151" t="s">
        <v>326</v>
      </c>
      <c r="B33" s="143">
        <f>B11+B22</f>
        <v>56547227</v>
      </c>
      <c r="C33" s="143">
        <f t="shared" ref="C33:G33" si="2">C11+C22</f>
        <v>14477460</v>
      </c>
      <c r="D33" s="143">
        <f t="shared" si="2"/>
        <v>71024687</v>
      </c>
      <c r="E33" s="143">
        <f t="shared" si="2"/>
        <v>70806451</v>
      </c>
      <c r="F33" s="143">
        <f>F11+F22-1</f>
        <v>59656087</v>
      </c>
      <c r="G33" s="143">
        <f t="shared" si="2"/>
        <v>218236</v>
      </c>
    </row>
    <row r="34" spans="1:7" x14ac:dyDescent="0.25">
      <c r="A34" s="8"/>
      <c r="B34" s="152"/>
      <c r="C34" s="152"/>
      <c r="D34" s="152"/>
      <c r="E34" s="152"/>
      <c r="F34" s="152"/>
      <c r="G34" s="152"/>
    </row>
    <row r="35" spans="1:7" x14ac:dyDescent="0.25">
      <c r="A35" s="310"/>
      <c r="B35" s="310"/>
      <c r="C35" s="310"/>
      <c r="D35" s="310"/>
      <c r="E35" s="310"/>
      <c r="F35" s="310"/>
      <c r="G35" s="310"/>
    </row>
    <row r="36" spans="1:7" x14ac:dyDescent="0.25">
      <c r="A36" s="221"/>
      <c r="B36" s="221"/>
      <c r="C36" s="221"/>
      <c r="D36" s="221"/>
      <c r="E36" s="221"/>
      <c r="F36" s="221"/>
      <c r="G36" s="221"/>
    </row>
    <row r="37" spans="1:7" x14ac:dyDescent="0.25">
      <c r="A37" s="221"/>
      <c r="B37" s="221"/>
      <c r="C37" s="221"/>
      <c r="D37" s="221"/>
      <c r="E37" s="221"/>
      <c r="F37" s="253"/>
      <c r="G37" s="221"/>
    </row>
    <row r="38" spans="1:7" x14ac:dyDescent="0.25">
      <c r="A38" s="221"/>
      <c r="B38" s="221"/>
      <c r="C38" s="221"/>
      <c r="D38" s="221"/>
      <c r="E38" s="221"/>
      <c r="F38" s="221"/>
      <c r="G38" s="221"/>
    </row>
    <row r="42" spans="1:7" x14ac:dyDescent="0.25">
      <c r="A42" s="25" t="s">
        <v>490</v>
      </c>
      <c r="B42" s="153"/>
      <c r="C42" s="153"/>
      <c r="D42" s="356" t="s">
        <v>524</v>
      </c>
      <c r="E42" s="356"/>
      <c r="F42" s="356"/>
    </row>
    <row r="43" spans="1:7" x14ac:dyDescent="0.25">
      <c r="A43" s="25" t="s">
        <v>488</v>
      </c>
      <c r="B43" s="153"/>
      <c r="C43" s="61"/>
      <c r="D43" s="356" t="s">
        <v>489</v>
      </c>
      <c r="E43" s="356"/>
      <c r="F43" s="356"/>
    </row>
    <row r="44" spans="1:7" x14ac:dyDescent="0.25">
      <c r="A44" s="29"/>
      <c r="B44" s="153"/>
      <c r="C44" s="153"/>
      <c r="D44" s="153"/>
      <c r="E44" s="153"/>
      <c r="F44" s="153"/>
    </row>
    <row r="47" spans="1:7" x14ac:dyDescent="0.25">
      <c r="B47" s="136">
        <f>B33-B40</f>
        <v>56547227</v>
      </c>
      <c r="C47" s="136">
        <f t="shared" ref="C47:G47" si="3">C33-C40</f>
        <v>14477460</v>
      </c>
      <c r="D47" s="136">
        <f t="shared" si="3"/>
        <v>71024687</v>
      </c>
      <c r="E47" s="136">
        <f t="shared" si="3"/>
        <v>70806451</v>
      </c>
      <c r="F47" s="136">
        <f t="shared" si="3"/>
        <v>59656087</v>
      </c>
      <c r="G47" s="136">
        <f t="shared" si="3"/>
        <v>218236</v>
      </c>
    </row>
    <row r="70" spans="2:2" x14ac:dyDescent="0.25">
      <c r="B70" s="174"/>
    </row>
    <row r="71" spans="2:2" x14ac:dyDescent="0.25">
      <c r="B71" s="174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Layout" topLeftCell="A79" zoomScale="80" zoomScaleNormal="100" zoomScalePageLayoutView="80" workbookViewId="0">
      <selection activeCell="H55" sqref="H55:H56"/>
    </sheetView>
  </sheetViews>
  <sheetFormatPr baseColWidth="10" defaultColWidth="11.44140625" defaultRowHeight="11.4" x14ac:dyDescent="0.2"/>
  <cols>
    <col min="1" max="1" width="11.44140625" style="155"/>
    <col min="2" max="2" width="54.109375" style="155" customWidth="1"/>
    <col min="3" max="3" width="15.88671875" style="155" customWidth="1"/>
    <col min="4" max="4" width="16.109375" style="155" bestFit="1" customWidth="1"/>
    <col min="5" max="6" width="15.88671875" style="155" customWidth="1"/>
    <col min="7" max="7" width="16.109375" style="155" customWidth="1"/>
    <col min="8" max="8" width="17.5546875" style="155" bestFit="1" customWidth="1"/>
    <col min="9" max="16384" width="11.44140625" style="155"/>
  </cols>
  <sheetData>
    <row r="1" spans="1:8" ht="12" x14ac:dyDescent="0.2">
      <c r="A1" s="403" t="s">
        <v>661</v>
      </c>
      <c r="B1" s="403"/>
      <c r="C1" s="403"/>
      <c r="D1" s="403"/>
      <c r="E1" s="403"/>
      <c r="F1" s="403"/>
      <c r="G1" s="403"/>
      <c r="H1" s="403"/>
    </row>
    <row r="2" spans="1:8" x14ac:dyDescent="0.2">
      <c r="A2" s="404" t="s">
        <v>662</v>
      </c>
      <c r="B2" s="404"/>
      <c r="C2" s="404"/>
      <c r="D2" s="404"/>
      <c r="E2" s="404"/>
      <c r="F2" s="404"/>
      <c r="G2" s="404"/>
      <c r="H2" s="404"/>
    </row>
    <row r="3" spans="1:8" ht="12" x14ac:dyDescent="0.2">
      <c r="A3" s="330" t="str">
        <f>'FORMATO 6b) EAEPED'!A3:G3</f>
        <v>UNIVERSIDAD TECNOLOGICA DE TLAXCALA</v>
      </c>
      <c r="B3" s="331"/>
      <c r="C3" s="331"/>
      <c r="D3" s="331"/>
      <c r="E3" s="331"/>
      <c r="F3" s="331"/>
      <c r="G3" s="331"/>
      <c r="H3" s="291"/>
    </row>
    <row r="4" spans="1:8" ht="12" x14ac:dyDescent="0.2">
      <c r="A4" s="332" t="s">
        <v>240</v>
      </c>
      <c r="B4" s="333"/>
      <c r="C4" s="333"/>
      <c r="D4" s="333"/>
      <c r="E4" s="333"/>
      <c r="F4" s="333"/>
      <c r="G4" s="333"/>
      <c r="H4" s="293"/>
    </row>
    <row r="5" spans="1:8" ht="12" x14ac:dyDescent="0.2">
      <c r="A5" s="332" t="s">
        <v>338</v>
      </c>
      <c r="B5" s="333"/>
      <c r="C5" s="333"/>
      <c r="D5" s="333"/>
      <c r="E5" s="333"/>
      <c r="F5" s="333"/>
      <c r="G5" s="333"/>
      <c r="H5" s="293"/>
    </row>
    <row r="6" spans="1:8" ht="12" x14ac:dyDescent="0.2">
      <c r="A6" s="332" t="str">
        <f>'FORMATO 6b) EAEPED'!A6:G6</f>
        <v>Del 01 de Enero al 31 de Diciembre de 2016</v>
      </c>
      <c r="B6" s="333"/>
      <c r="C6" s="333"/>
      <c r="D6" s="333"/>
      <c r="E6" s="333"/>
      <c r="F6" s="333"/>
      <c r="G6" s="333"/>
      <c r="H6" s="293"/>
    </row>
    <row r="7" spans="1:8" ht="12" x14ac:dyDescent="0.2">
      <c r="A7" s="334" t="s">
        <v>0</v>
      </c>
      <c r="B7" s="335"/>
      <c r="C7" s="335"/>
      <c r="D7" s="335"/>
      <c r="E7" s="335"/>
      <c r="F7" s="335"/>
      <c r="G7" s="335"/>
      <c r="H7" s="336"/>
    </row>
    <row r="8" spans="1:8" ht="12" x14ac:dyDescent="0.2">
      <c r="A8" s="330" t="s">
        <v>1</v>
      </c>
      <c r="B8" s="291"/>
      <c r="C8" s="414" t="s">
        <v>242</v>
      </c>
      <c r="D8" s="288"/>
      <c r="E8" s="288"/>
      <c r="F8" s="288"/>
      <c r="G8" s="415"/>
      <c r="H8" s="300" t="s">
        <v>328</v>
      </c>
    </row>
    <row r="9" spans="1:8" ht="12" x14ac:dyDescent="0.2">
      <c r="A9" s="332"/>
      <c r="B9" s="293"/>
      <c r="C9" s="300" t="s">
        <v>106</v>
      </c>
      <c r="D9" s="98" t="s">
        <v>154</v>
      </c>
      <c r="E9" s="300" t="s">
        <v>156</v>
      </c>
      <c r="F9" s="300" t="s">
        <v>107</v>
      </c>
      <c r="G9" s="300" t="s">
        <v>109</v>
      </c>
      <c r="H9" s="301"/>
    </row>
    <row r="10" spans="1:8" ht="12" x14ac:dyDescent="0.2">
      <c r="A10" s="332"/>
      <c r="B10" s="293"/>
      <c r="C10" s="302"/>
      <c r="D10" s="99" t="s">
        <v>155</v>
      </c>
      <c r="E10" s="302"/>
      <c r="F10" s="302"/>
      <c r="G10" s="302"/>
      <c r="H10" s="302"/>
    </row>
    <row r="11" spans="1:8" x14ac:dyDescent="0.2">
      <c r="A11" s="416"/>
      <c r="B11" s="279"/>
      <c r="C11" s="200"/>
      <c r="D11" s="200"/>
      <c r="E11" s="200"/>
      <c r="F11" s="200"/>
      <c r="G11" s="200"/>
      <c r="H11" s="200"/>
    </row>
    <row r="12" spans="1:8" ht="12" x14ac:dyDescent="0.2">
      <c r="A12" s="351" t="s">
        <v>339</v>
      </c>
      <c r="B12" s="346"/>
      <c r="C12" s="201">
        <f t="shared" ref="C12:H12" si="0">C13+C23+C33+C46</f>
        <v>26828621</v>
      </c>
      <c r="D12" s="201">
        <f t="shared" si="0"/>
        <v>12036205.060000001</v>
      </c>
      <c r="E12" s="201">
        <f t="shared" si="0"/>
        <v>38864826.060000002</v>
      </c>
      <c r="F12" s="201">
        <f t="shared" si="0"/>
        <v>38646590.060000002</v>
      </c>
      <c r="G12" s="201">
        <f t="shared" si="0"/>
        <v>29645919</v>
      </c>
      <c r="H12" s="201">
        <f t="shared" si="0"/>
        <v>218236</v>
      </c>
    </row>
    <row r="13" spans="1:8" ht="12" x14ac:dyDescent="0.2">
      <c r="A13" s="351" t="s">
        <v>340</v>
      </c>
      <c r="B13" s="346"/>
      <c r="C13" s="202">
        <f>C14+C15+C16+C17+C18+C19+C20+C21</f>
        <v>0</v>
      </c>
      <c r="D13" s="202">
        <f t="shared" ref="D13:H13" si="1">D14+D15+D16+D17+D18+D19+D20+D21</f>
        <v>0</v>
      </c>
      <c r="E13" s="202">
        <f t="shared" si="1"/>
        <v>0</v>
      </c>
      <c r="F13" s="202">
        <f t="shared" si="1"/>
        <v>0</v>
      </c>
      <c r="G13" s="202">
        <f t="shared" si="1"/>
        <v>0</v>
      </c>
      <c r="H13" s="202">
        <f t="shared" si="1"/>
        <v>0</v>
      </c>
    </row>
    <row r="14" spans="1:8" x14ac:dyDescent="0.2">
      <c r="A14" s="27"/>
      <c r="B14" s="133" t="s">
        <v>341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</row>
    <row r="15" spans="1:8" x14ac:dyDescent="0.2">
      <c r="A15" s="27"/>
      <c r="B15" s="133" t="s">
        <v>342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</row>
    <row r="16" spans="1:8" x14ac:dyDescent="0.2">
      <c r="A16" s="27"/>
      <c r="B16" s="133" t="s">
        <v>343</v>
      </c>
      <c r="C16" s="203">
        <v>0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</row>
    <row r="17" spans="1:8" x14ac:dyDescent="0.2">
      <c r="A17" s="27"/>
      <c r="B17" s="133" t="s">
        <v>344</v>
      </c>
      <c r="C17" s="203">
        <v>0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</row>
    <row r="18" spans="1:8" x14ac:dyDescent="0.2">
      <c r="A18" s="27"/>
      <c r="B18" s="133" t="s">
        <v>345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</row>
    <row r="19" spans="1:8" x14ac:dyDescent="0.2">
      <c r="A19" s="27"/>
      <c r="B19" s="133" t="s">
        <v>346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</row>
    <row r="20" spans="1:8" x14ac:dyDescent="0.2">
      <c r="A20" s="27"/>
      <c r="B20" s="133" t="s">
        <v>347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</row>
    <row r="21" spans="1:8" x14ac:dyDescent="0.2">
      <c r="A21" s="27"/>
      <c r="B21" s="133" t="s">
        <v>348</v>
      </c>
      <c r="C21" s="241"/>
      <c r="D21" s="203"/>
      <c r="E21" s="203"/>
      <c r="F21" s="203"/>
      <c r="G21" s="203"/>
      <c r="H21" s="203"/>
    </row>
    <row r="22" spans="1:8" x14ac:dyDescent="0.2">
      <c r="A22" s="27"/>
      <c r="B22" s="133"/>
      <c r="C22" s="241"/>
      <c r="D22" s="203"/>
      <c r="E22" s="203"/>
      <c r="F22" s="203"/>
      <c r="G22" s="203"/>
      <c r="H22" s="203"/>
    </row>
    <row r="23" spans="1:8" ht="12" x14ac:dyDescent="0.2">
      <c r="A23" s="351" t="s">
        <v>349</v>
      </c>
      <c r="B23" s="346"/>
      <c r="C23" s="251">
        <f>C24+C25+C26+C27+C29+C30+C31</f>
        <v>26828621</v>
      </c>
      <c r="D23" s="201">
        <f t="shared" ref="D23:H23" si="2">D24+D25+D26+D27+D29+D30+D31</f>
        <v>12036205.060000001</v>
      </c>
      <c r="E23" s="201">
        <f t="shared" si="2"/>
        <v>38864826.060000002</v>
      </c>
      <c r="F23" s="201">
        <f t="shared" si="2"/>
        <v>38646590.060000002</v>
      </c>
      <c r="G23" s="201">
        <f t="shared" si="2"/>
        <v>29645919</v>
      </c>
      <c r="H23" s="201">
        <f t="shared" si="2"/>
        <v>218236</v>
      </c>
    </row>
    <row r="24" spans="1:8" x14ac:dyDescent="0.2">
      <c r="A24" s="27"/>
      <c r="B24" s="133" t="s">
        <v>350</v>
      </c>
      <c r="C24" s="241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</row>
    <row r="25" spans="1:8" x14ac:dyDescent="0.2">
      <c r="A25" s="27"/>
      <c r="B25" s="133" t="s">
        <v>351</v>
      </c>
      <c r="C25" s="241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</row>
    <row r="26" spans="1:8" x14ac:dyDescent="0.2">
      <c r="A26" s="27"/>
      <c r="B26" s="133" t="s">
        <v>352</v>
      </c>
      <c r="C26" s="241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</row>
    <row r="27" spans="1:8" x14ac:dyDescent="0.2">
      <c r="A27" s="378"/>
      <c r="B27" s="133" t="s">
        <v>353</v>
      </c>
      <c r="C27" s="413">
        <v>0</v>
      </c>
      <c r="D27" s="413">
        <v>0</v>
      </c>
      <c r="E27" s="413">
        <v>0</v>
      </c>
      <c r="F27" s="413">
        <v>0</v>
      </c>
      <c r="G27" s="413">
        <v>0</v>
      </c>
      <c r="H27" s="413">
        <v>0</v>
      </c>
    </row>
    <row r="28" spans="1:8" x14ac:dyDescent="0.2">
      <c r="A28" s="378"/>
      <c r="B28" s="133" t="s">
        <v>354</v>
      </c>
      <c r="C28" s="413"/>
      <c r="D28" s="413"/>
      <c r="E28" s="413"/>
      <c r="F28" s="413"/>
      <c r="G28" s="413"/>
      <c r="H28" s="413"/>
    </row>
    <row r="29" spans="1:8" x14ac:dyDescent="0.2">
      <c r="A29" s="27"/>
      <c r="B29" s="133" t="s">
        <v>355</v>
      </c>
      <c r="C29" s="252">
        <v>26828621</v>
      </c>
      <c r="D29" s="246">
        <v>12036205.060000001</v>
      </c>
      <c r="E29" s="246">
        <v>38864826.060000002</v>
      </c>
      <c r="F29" s="246">
        <v>38646590.060000002</v>
      </c>
      <c r="G29" s="246">
        <v>29645919</v>
      </c>
      <c r="H29" s="246">
        <v>218236</v>
      </c>
    </row>
    <row r="30" spans="1:8" x14ac:dyDescent="0.2">
      <c r="A30" s="27"/>
      <c r="B30" s="133" t="s">
        <v>356</v>
      </c>
      <c r="C30" s="240"/>
      <c r="D30" s="191"/>
      <c r="E30" s="191"/>
      <c r="F30" s="191"/>
      <c r="G30" s="191"/>
      <c r="H30" s="191"/>
    </row>
    <row r="31" spans="1:8" x14ac:dyDescent="0.2">
      <c r="A31" s="238"/>
      <c r="B31" s="237" t="s">
        <v>357</v>
      </c>
      <c r="C31" s="241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</row>
    <row r="32" spans="1:8" x14ac:dyDescent="0.2">
      <c r="A32" s="238"/>
      <c r="B32" s="237"/>
      <c r="C32" s="241"/>
      <c r="D32" s="203"/>
      <c r="E32" s="203"/>
      <c r="F32" s="203"/>
      <c r="G32" s="203"/>
      <c r="H32" s="203"/>
    </row>
    <row r="33" spans="1:8" ht="12" x14ac:dyDescent="0.2">
      <c r="A33" s="351" t="s">
        <v>358</v>
      </c>
      <c r="B33" s="346"/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</row>
    <row r="34" spans="1:8" ht="12" x14ac:dyDescent="0.2">
      <c r="A34" s="351" t="s">
        <v>359</v>
      </c>
      <c r="B34" s="346"/>
      <c r="C34" s="412"/>
      <c r="D34" s="412"/>
      <c r="E34" s="412"/>
      <c r="F34" s="412"/>
      <c r="G34" s="412"/>
      <c r="H34" s="412"/>
    </row>
    <row r="35" spans="1:8" x14ac:dyDescent="0.2">
      <c r="A35" s="378"/>
      <c r="B35" s="133" t="s">
        <v>360</v>
      </c>
      <c r="C35" s="413">
        <v>0</v>
      </c>
      <c r="D35" s="413">
        <v>0</v>
      </c>
      <c r="E35" s="413">
        <v>0</v>
      </c>
      <c r="F35" s="413">
        <v>0</v>
      </c>
      <c r="G35" s="413">
        <v>0</v>
      </c>
      <c r="H35" s="413">
        <v>0</v>
      </c>
    </row>
    <row r="36" spans="1:8" x14ac:dyDescent="0.2">
      <c r="A36" s="378"/>
      <c r="B36" s="133" t="s">
        <v>361</v>
      </c>
      <c r="C36" s="413"/>
      <c r="D36" s="413"/>
      <c r="E36" s="413"/>
      <c r="F36" s="413"/>
      <c r="G36" s="413"/>
      <c r="H36" s="413"/>
    </row>
    <row r="37" spans="1:8" x14ac:dyDescent="0.2">
      <c r="A37" s="27"/>
      <c r="B37" s="133" t="s">
        <v>362</v>
      </c>
      <c r="C37" s="241">
        <v>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</row>
    <row r="38" spans="1:8" x14ac:dyDescent="0.2">
      <c r="A38" s="27"/>
      <c r="B38" s="133" t="s">
        <v>363</v>
      </c>
      <c r="C38" s="241">
        <v>0</v>
      </c>
      <c r="D38" s="203">
        <v>0</v>
      </c>
      <c r="E38" s="203">
        <v>0</v>
      </c>
      <c r="F38" s="203">
        <v>0</v>
      </c>
      <c r="G38" s="203">
        <v>0</v>
      </c>
      <c r="H38" s="203">
        <v>0</v>
      </c>
    </row>
    <row r="39" spans="1:8" x14ac:dyDescent="0.2">
      <c r="A39" s="27"/>
      <c r="B39" s="133" t="s">
        <v>364</v>
      </c>
      <c r="C39" s="203">
        <v>0</v>
      </c>
      <c r="D39" s="203">
        <v>0</v>
      </c>
      <c r="E39" s="203">
        <v>0</v>
      </c>
      <c r="F39" s="203">
        <v>0</v>
      </c>
      <c r="G39" s="203">
        <v>0</v>
      </c>
      <c r="H39" s="203">
        <v>0</v>
      </c>
    </row>
    <row r="40" spans="1:8" x14ac:dyDescent="0.2">
      <c r="A40" s="27"/>
      <c r="B40" s="133" t="s">
        <v>365</v>
      </c>
      <c r="C40" s="203">
        <v>0</v>
      </c>
      <c r="D40" s="203">
        <v>0</v>
      </c>
      <c r="E40" s="203">
        <v>0</v>
      </c>
      <c r="F40" s="203">
        <v>0</v>
      </c>
      <c r="G40" s="203">
        <v>0</v>
      </c>
      <c r="H40" s="203">
        <v>0</v>
      </c>
    </row>
    <row r="41" spans="1:8" x14ac:dyDescent="0.2">
      <c r="A41" s="27"/>
      <c r="B41" s="133" t="s">
        <v>366</v>
      </c>
      <c r="C41" s="203">
        <v>0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</row>
    <row r="42" spans="1:8" x14ac:dyDescent="0.2">
      <c r="A42" s="27"/>
      <c r="B42" s="133" t="s">
        <v>367</v>
      </c>
      <c r="C42" s="203">
        <v>0</v>
      </c>
      <c r="D42" s="203">
        <v>0</v>
      </c>
      <c r="E42" s="203">
        <v>0</v>
      </c>
      <c r="F42" s="203">
        <v>0</v>
      </c>
      <c r="G42" s="203">
        <v>0</v>
      </c>
      <c r="H42" s="203">
        <v>0</v>
      </c>
    </row>
    <row r="43" spans="1:8" x14ac:dyDescent="0.2">
      <c r="A43" s="27"/>
      <c r="B43" s="133" t="s">
        <v>368</v>
      </c>
      <c r="C43" s="203">
        <v>0</v>
      </c>
      <c r="D43" s="203">
        <v>0</v>
      </c>
      <c r="E43" s="203">
        <v>0</v>
      </c>
      <c r="F43" s="203">
        <v>0</v>
      </c>
      <c r="G43" s="203">
        <v>0</v>
      </c>
      <c r="H43" s="203">
        <v>0</v>
      </c>
    </row>
    <row r="44" spans="1:8" x14ac:dyDescent="0.2">
      <c r="A44" s="27"/>
      <c r="B44" s="133" t="s">
        <v>369</v>
      </c>
      <c r="C44" s="203">
        <v>0</v>
      </c>
      <c r="D44" s="203">
        <v>0</v>
      </c>
      <c r="E44" s="203">
        <v>0</v>
      </c>
      <c r="F44" s="203">
        <v>0</v>
      </c>
      <c r="G44" s="203">
        <v>0</v>
      </c>
      <c r="H44" s="203">
        <v>0</v>
      </c>
    </row>
    <row r="45" spans="1:8" x14ac:dyDescent="0.2">
      <c r="A45" s="27"/>
      <c r="B45" s="133"/>
      <c r="C45" s="203"/>
      <c r="D45" s="203"/>
      <c r="E45" s="203"/>
      <c r="F45" s="203"/>
      <c r="G45" s="203"/>
      <c r="H45" s="203"/>
    </row>
    <row r="46" spans="1:8" ht="12" x14ac:dyDescent="0.2">
      <c r="A46" s="351" t="s">
        <v>370</v>
      </c>
      <c r="B46" s="346"/>
      <c r="C46" s="412">
        <v>0</v>
      </c>
      <c r="D46" s="412">
        <v>0</v>
      </c>
      <c r="E46" s="412">
        <v>0</v>
      </c>
      <c r="F46" s="412">
        <v>0</v>
      </c>
      <c r="G46" s="412">
        <v>0</v>
      </c>
      <c r="H46" s="412">
        <v>0</v>
      </c>
    </row>
    <row r="47" spans="1:8" ht="12" x14ac:dyDescent="0.2">
      <c r="A47" s="351" t="s">
        <v>371</v>
      </c>
      <c r="B47" s="346"/>
      <c r="C47" s="412"/>
      <c r="D47" s="412"/>
      <c r="E47" s="412"/>
      <c r="F47" s="412"/>
      <c r="G47" s="412"/>
      <c r="H47" s="412"/>
    </row>
    <row r="48" spans="1:8" x14ac:dyDescent="0.2">
      <c r="A48" s="378"/>
      <c r="B48" s="133" t="s">
        <v>372</v>
      </c>
      <c r="C48" s="413">
        <v>0</v>
      </c>
      <c r="D48" s="413">
        <v>0</v>
      </c>
      <c r="E48" s="413">
        <v>0</v>
      </c>
      <c r="F48" s="413">
        <v>0</v>
      </c>
      <c r="G48" s="413">
        <v>0</v>
      </c>
      <c r="H48" s="413">
        <v>0</v>
      </c>
    </row>
    <row r="49" spans="1:8" x14ac:dyDescent="0.2">
      <c r="A49" s="378"/>
      <c r="B49" s="133" t="s">
        <v>373</v>
      </c>
      <c r="C49" s="413"/>
      <c r="D49" s="413"/>
      <c r="E49" s="413"/>
      <c r="F49" s="413"/>
      <c r="G49" s="413"/>
      <c r="H49" s="413"/>
    </row>
    <row r="50" spans="1:8" x14ac:dyDescent="0.2">
      <c r="A50" s="378"/>
      <c r="B50" s="133" t="s">
        <v>374</v>
      </c>
      <c r="C50" s="413">
        <v>0</v>
      </c>
      <c r="D50" s="413">
        <v>0</v>
      </c>
      <c r="E50" s="413">
        <v>0</v>
      </c>
      <c r="F50" s="413">
        <v>0</v>
      </c>
      <c r="G50" s="413">
        <v>0</v>
      </c>
      <c r="H50" s="413">
        <v>0</v>
      </c>
    </row>
    <row r="51" spans="1:8" x14ac:dyDescent="0.2">
      <c r="A51" s="378"/>
      <c r="B51" s="133" t="s">
        <v>375</v>
      </c>
      <c r="C51" s="413"/>
      <c r="D51" s="413"/>
      <c r="E51" s="413"/>
      <c r="F51" s="413"/>
      <c r="G51" s="413"/>
      <c r="H51" s="413"/>
    </row>
    <row r="52" spans="1:8" x14ac:dyDescent="0.2">
      <c r="A52" s="27"/>
      <c r="B52" s="133" t="s">
        <v>376</v>
      </c>
      <c r="C52" s="203">
        <v>0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</row>
    <row r="53" spans="1:8" x14ac:dyDescent="0.2">
      <c r="A53" s="27"/>
      <c r="B53" s="133" t="s">
        <v>377</v>
      </c>
      <c r="C53" s="203">
        <v>0</v>
      </c>
      <c r="D53" s="203">
        <v>0</v>
      </c>
      <c r="E53" s="203">
        <v>0</v>
      </c>
      <c r="F53" s="203">
        <v>0</v>
      </c>
      <c r="G53" s="203">
        <v>0</v>
      </c>
      <c r="H53" s="203">
        <v>0</v>
      </c>
    </row>
    <row r="54" spans="1:8" x14ac:dyDescent="0.2">
      <c r="A54" s="27"/>
      <c r="B54" s="133"/>
      <c r="C54" s="203"/>
      <c r="D54" s="203"/>
      <c r="E54" s="203"/>
      <c r="F54" s="203"/>
      <c r="G54" s="203"/>
      <c r="H54" s="203"/>
    </row>
    <row r="55" spans="1:8" ht="12" x14ac:dyDescent="0.2">
      <c r="A55" s="351" t="s">
        <v>378</v>
      </c>
      <c r="B55" s="346"/>
      <c r="C55" s="206">
        <f>C56+C66+C76+C89</f>
        <v>29718606</v>
      </c>
      <c r="D55" s="206">
        <f t="shared" ref="D55:G55" si="3">D56+D66+D76+D89</f>
        <v>2441253.65</v>
      </c>
      <c r="E55" s="206">
        <f t="shared" si="3"/>
        <v>32159859.650000002</v>
      </c>
      <c r="F55" s="206">
        <f t="shared" si="3"/>
        <v>32159860</v>
      </c>
      <c r="G55" s="206">
        <f t="shared" si="3"/>
        <v>30010163</v>
      </c>
      <c r="H55" s="412">
        <v>0</v>
      </c>
    </row>
    <row r="56" spans="1:8" ht="12" x14ac:dyDescent="0.2">
      <c r="A56" s="351" t="s">
        <v>340</v>
      </c>
      <c r="B56" s="346"/>
      <c r="C56" s="203">
        <v>0</v>
      </c>
      <c r="D56" s="203">
        <v>0</v>
      </c>
      <c r="E56" s="203">
        <v>0</v>
      </c>
      <c r="F56" s="203">
        <v>0</v>
      </c>
      <c r="G56" s="203">
        <v>0</v>
      </c>
      <c r="H56" s="412">
        <v>0</v>
      </c>
    </row>
    <row r="57" spans="1:8" x14ac:dyDescent="0.2">
      <c r="A57" s="27"/>
      <c r="B57" s="133" t="s">
        <v>341</v>
      </c>
      <c r="C57" s="203">
        <v>0</v>
      </c>
      <c r="D57" s="203">
        <v>0</v>
      </c>
      <c r="E57" s="203">
        <v>0</v>
      </c>
      <c r="F57" s="203">
        <v>0</v>
      </c>
      <c r="G57" s="203">
        <v>0</v>
      </c>
      <c r="H57" s="203">
        <v>0</v>
      </c>
    </row>
    <row r="58" spans="1:8" x14ac:dyDescent="0.2">
      <c r="A58" s="27"/>
      <c r="B58" s="133" t="s">
        <v>342</v>
      </c>
      <c r="C58" s="203">
        <v>0</v>
      </c>
      <c r="D58" s="203">
        <v>0</v>
      </c>
      <c r="E58" s="203">
        <v>0</v>
      </c>
      <c r="F58" s="203">
        <v>0</v>
      </c>
      <c r="G58" s="203">
        <v>0</v>
      </c>
      <c r="H58" s="203">
        <v>0</v>
      </c>
    </row>
    <row r="59" spans="1:8" x14ac:dyDescent="0.2">
      <c r="A59" s="27"/>
      <c r="B59" s="133" t="s">
        <v>343</v>
      </c>
      <c r="C59" s="203">
        <v>0</v>
      </c>
      <c r="D59" s="203">
        <v>0</v>
      </c>
      <c r="E59" s="203">
        <v>0</v>
      </c>
      <c r="F59" s="203">
        <v>0</v>
      </c>
      <c r="G59" s="203">
        <v>0</v>
      </c>
      <c r="H59" s="203">
        <v>0</v>
      </c>
    </row>
    <row r="60" spans="1:8" x14ac:dyDescent="0.2">
      <c r="A60" s="27"/>
      <c r="B60" s="133" t="s">
        <v>344</v>
      </c>
      <c r="C60" s="203">
        <v>0</v>
      </c>
      <c r="D60" s="203">
        <v>0</v>
      </c>
      <c r="E60" s="203">
        <v>0</v>
      </c>
      <c r="F60" s="203">
        <v>0</v>
      </c>
      <c r="G60" s="203">
        <v>0</v>
      </c>
      <c r="H60" s="203">
        <v>0</v>
      </c>
    </row>
    <row r="61" spans="1:8" x14ac:dyDescent="0.2">
      <c r="A61" s="27"/>
      <c r="B61" s="133" t="s">
        <v>345</v>
      </c>
      <c r="C61" s="203">
        <v>0</v>
      </c>
      <c r="D61" s="203">
        <v>0</v>
      </c>
      <c r="E61" s="203">
        <v>0</v>
      </c>
      <c r="F61" s="203">
        <v>0</v>
      </c>
      <c r="G61" s="203">
        <v>0</v>
      </c>
      <c r="H61" s="203">
        <v>0</v>
      </c>
    </row>
    <row r="62" spans="1:8" x14ac:dyDescent="0.2">
      <c r="A62" s="27"/>
      <c r="B62" s="133" t="s">
        <v>346</v>
      </c>
      <c r="C62" s="203">
        <v>0</v>
      </c>
      <c r="D62" s="203">
        <v>0</v>
      </c>
      <c r="E62" s="203">
        <v>0</v>
      </c>
      <c r="F62" s="203">
        <v>0</v>
      </c>
      <c r="G62" s="203">
        <v>0</v>
      </c>
      <c r="H62" s="203">
        <v>0</v>
      </c>
    </row>
    <row r="63" spans="1:8" x14ac:dyDescent="0.2">
      <c r="A63" s="27"/>
      <c r="B63" s="133" t="s">
        <v>347</v>
      </c>
      <c r="C63" s="203">
        <v>0</v>
      </c>
      <c r="D63" s="203">
        <v>0</v>
      </c>
      <c r="E63" s="203">
        <v>0</v>
      </c>
      <c r="F63" s="203">
        <v>0</v>
      </c>
      <c r="G63" s="203">
        <v>0</v>
      </c>
      <c r="H63" s="203">
        <v>0</v>
      </c>
    </row>
    <row r="64" spans="1:8" x14ac:dyDescent="0.2">
      <c r="A64" s="27"/>
      <c r="B64" s="133" t="s">
        <v>348</v>
      </c>
      <c r="C64" s="203">
        <v>0</v>
      </c>
      <c r="D64" s="203">
        <v>0</v>
      </c>
      <c r="E64" s="203">
        <v>0</v>
      </c>
      <c r="F64" s="203">
        <v>0</v>
      </c>
      <c r="G64" s="203">
        <v>0</v>
      </c>
      <c r="H64" s="203">
        <v>0</v>
      </c>
    </row>
    <row r="65" spans="1:8" x14ac:dyDescent="0.2">
      <c r="A65" s="27"/>
      <c r="B65" s="133"/>
      <c r="C65" s="203"/>
      <c r="D65" s="203"/>
      <c r="E65" s="203"/>
      <c r="F65" s="203"/>
      <c r="G65" s="203"/>
      <c r="H65" s="412">
        <v>0</v>
      </c>
    </row>
    <row r="66" spans="1:8" ht="12" x14ac:dyDescent="0.2">
      <c r="A66" s="351" t="s">
        <v>349</v>
      </c>
      <c r="B66" s="346"/>
      <c r="C66" s="201">
        <f>C72</f>
        <v>29718606</v>
      </c>
      <c r="D66" s="201">
        <f t="shared" ref="D66:G66" si="4">D72</f>
        <v>2441253.65</v>
      </c>
      <c r="E66" s="201">
        <f t="shared" si="4"/>
        <v>32159859.650000002</v>
      </c>
      <c r="F66" s="201">
        <f t="shared" si="4"/>
        <v>32159860</v>
      </c>
      <c r="G66" s="201">
        <f t="shared" si="4"/>
        <v>30010163</v>
      </c>
      <c r="H66" s="412">
        <v>0</v>
      </c>
    </row>
    <row r="67" spans="1:8" x14ac:dyDescent="0.2">
      <c r="A67" s="27"/>
      <c r="B67" s="133" t="s">
        <v>350</v>
      </c>
      <c r="C67" s="203">
        <v>0</v>
      </c>
      <c r="D67" s="203">
        <v>0</v>
      </c>
      <c r="E67" s="203">
        <v>0</v>
      </c>
      <c r="F67" s="203">
        <v>0</v>
      </c>
      <c r="G67" s="203">
        <v>0</v>
      </c>
      <c r="H67" s="203">
        <v>0</v>
      </c>
    </row>
    <row r="68" spans="1:8" x14ac:dyDescent="0.2">
      <c r="A68" s="27"/>
      <c r="B68" s="133" t="s">
        <v>351</v>
      </c>
      <c r="C68" s="203">
        <v>0</v>
      </c>
      <c r="D68" s="203">
        <v>0</v>
      </c>
      <c r="E68" s="203">
        <v>0</v>
      </c>
      <c r="F68" s="203">
        <v>0</v>
      </c>
      <c r="G68" s="203">
        <v>0</v>
      </c>
      <c r="H68" s="203">
        <v>0</v>
      </c>
    </row>
    <row r="69" spans="1:8" x14ac:dyDescent="0.2">
      <c r="A69" s="27"/>
      <c r="B69" s="133" t="s">
        <v>352</v>
      </c>
      <c r="C69" s="203">
        <v>0</v>
      </c>
      <c r="D69" s="203">
        <v>0</v>
      </c>
      <c r="E69" s="203">
        <v>0</v>
      </c>
      <c r="F69" s="203">
        <v>0</v>
      </c>
      <c r="G69" s="203">
        <v>0</v>
      </c>
      <c r="H69" s="203">
        <v>0</v>
      </c>
    </row>
    <row r="70" spans="1:8" x14ac:dyDescent="0.2">
      <c r="A70" s="378"/>
      <c r="B70" s="133" t="s">
        <v>353</v>
      </c>
      <c r="C70" s="413">
        <v>0</v>
      </c>
      <c r="D70" s="413">
        <v>0</v>
      </c>
      <c r="E70" s="413">
        <v>0</v>
      </c>
      <c r="F70" s="413">
        <v>0</v>
      </c>
      <c r="G70" s="413">
        <v>0</v>
      </c>
      <c r="H70" s="413">
        <v>0</v>
      </c>
    </row>
    <row r="71" spans="1:8" x14ac:dyDescent="0.2">
      <c r="A71" s="378"/>
      <c r="B71" s="133" t="s">
        <v>354</v>
      </c>
      <c r="C71" s="413"/>
      <c r="D71" s="413"/>
      <c r="E71" s="413"/>
      <c r="F71" s="413"/>
      <c r="G71" s="413"/>
      <c r="H71" s="413"/>
    </row>
    <row r="72" spans="1:8" x14ac:dyDescent="0.2">
      <c r="A72" s="27"/>
      <c r="B72" s="133" t="s">
        <v>355</v>
      </c>
      <c r="C72" s="246">
        <v>29718606</v>
      </c>
      <c r="D72" s="246">
        <v>2441253.65</v>
      </c>
      <c r="E72" s="246">
        <v>32159859.650000002</v>
      </c>
      <c r="F72" s="246">
        <v>32159860</v>
      </c>
      <c r="G72" s="246">
        <v>30010163</v>
      </c>
      <c r="H72" s="246">
        <v>-0.34999999997671694</v>
      </c>
    </row>
    <row r="73" spans="1:8" x14ac:dyDescent="0.2">
      <c r="A73" s="27"/>
      <c r="B73" s="133" t="s">
        <v>356</v>
      </c>
      <c r="C73" s="191"/>
      <c r="D73" s="191"/>
      <c r="E73" s="191"/>
      <c r="F73" s="191"/>
      <c r="G73" s="191"/>
      <c r="H73" s="191"/>
    </row>
    <row r="74" spans="1:8" x14ac:dyDescent="0.2">
      <c r="A74" s="27"/>
      <c r="B74" s="133" t="s">
        <v>357</v>
      </c>
      <c r="C74" s="203">
        <v>0</v>
      </c>
      <c r="D74" s="203">
        <v>0</v>
      </c>
      <c r="E74" s="203">
        <v>0</v>
      </c>
      <c r="F74" s="203">
        <v>0</v>
      </c>
      <c r="G74" s="203">
        <v>0</v>
      </c>
      <c r="H74" s="203">
        <v>0</v>
      </c>
    </row>
    <row r="75" spans="1:8" x14ac:dyDescent="0.2">
      <c r="A75" s="27"/>
      <c r="B75" s="133"/>
      <c r="C75" s="203"/>
      <c r="D75" s="203"/>
      <c r="E75" s="203"/>
      <c r="F75" s="203"/>
      <c r="G75" s="203"/>
      <c r="H75" s="203"/>
    </row>
    <row r="76" spans="1:8" ht="12" x14ac:dyDescent="0.2">
      <c r="A76" s="351" t="s">
        <v>358</v>
      </c>
      <c r="B76" s="346"/>
      <c r="C76" s="412">
        <v>0</v>
      </c>
      <c r="D76" s="412">
        <v>0</v>
      </c>
      <c r="E76" s="412">
        <v>0</v>
      </c>
      <c r="F76" s="412">
        <v>0</v>
      </c>
      <c r="G76" s="412">
        <v>0</v>
      </c>
      <c r="H76" s="412">
        <v>0</v>
      </c>
    </row>
    <row r="77" spans="1:8" ht="12" x14ac:dyDescent="0.2">
      <c r="A77" s="351" t="s">
        <v>359</v>
      </c>
      <c r="B77" s="346"/>
      <c r="C77" s="412"/>
      <c r="D77" s="412"/>
      <c r="E77" s="412"/>
      <c r="F77" s="412"/>
      <c r="G77" s="412"/>
      <c r="H77" s="412"/>
    </row>
    <row r="78" spans="1:8" x14ac:dyDescent="0.2">
      <c r="A78" s="378"/>
      <c r="B78" s="133" t="s">
        <v>360</v>
      </c>
      <c r="C78" s="413">
        <v>0</v>
      </c>
      <c r="D78" s="413">
        <v>0</v>
      </c>
      <c r="E78" s="413">
        <v>0</v>
      </c>
      <c r="F78" s="413">
        <v>0</v>
      </c>
      <c r="G78" s="413">
        <v>0</v>
      </c>
      <c r="H78" s="413">
        <v>0</v>
      </c>
    </row>
    <row r="79" spans="1:8" x14ac:dyDescent="0.2">
      <c r="A79" s="378"/>
      <c r="B79" s="133" t="s">
        <v>361</v>
      </c>
      <c r="C79" s="413"/>
      <c r="D79" s="413"/>
      <c r="E79" s="413"/>
      <c r="F79" s="413"/>
      <c r="G79" s="413"/>
      <c r="H79" s="413"/>
    </row>
    <row r="80" spans="1:8" x14ac:dyDescent="0.2">
      <c r="A80" s="27"/>
      <c r="B80" s="133" t="s">
        <v>362</v>
      </c>
      <c r="C80" s="203">
        <v>0</v>
      </c>
      <c r="D80" s="203">
        <v>0</v>
      </c>
      <c r="E80" s="203">
        <v>0</v>
      </c>
      <c r="F80" s="203">
        <v>0</v>
      </c>
      <c r="G80" s="203">
        <v>0</v>
      </c>
      <c r="H80" s="203">
        <v>0</v>
      </c>
    </row>
    <row r="81" spans="1:8" x14ac:dyDescent="0.2">
      <c r="A81" s="27"/>
      <c r="B81" s="133" t="s">
        <v>363</v>
      </c>
      <c r="C81" s="203">
        <v>0</v>
      </c>
      <c r="D81" s="203">
        <v>0</v>
      </c>
      <c r="E81" s="203">
        <v>0</v>
      </c>
      <c r="F81" s="203">
        <v>0</v>
      </c>
      <c r="G81" s="203">
        <v>0</v>
      </c>
      <c r="H81" s="203">
        <v>0</v>
      </c>
    </row>
    <row r="82" spans="1:8" x14ac:dyDescent="0.2">
      <c r="A82" s="27"/>
      <c r="B82" s="133" t="s">
        <v>364</v>
      </c>
      <c r="C82" s="203">
        <v>0</v>
      </c>
      <c r="D82" s="203">
        <v>0</v>
      </c>
      <c r="E82" s="203">
        <v>0</v>
      </c>
      <c r="F82" s="203">
        <v>0</v>
      </c>
      <c r="G82" s="203">
        <v>0</v>
      </c>
      <c r="H82" s="203">
        <v>0</v>
      </c>
    </row>
    <row r="83" spans="1:8" x14ac:dyDescent="0.2">
      <c r="A83" s="27"/>
      <c r="B83" s="133" t="s">
        <v>365</v>
      </c>
      <c r="C83" s="203">
        <v>0</v>
      </c>
      <c r="D83" s="203">
        <v>0</v>
      </c>
      <c r="E83" s="203">
        <v>0</v>
      </c>
      <c r="F83" s="203">
        <v>0</v>
      </c>
      <c r="G83" s="203">
        <v>0</v>
      </c>
      <c r="H83" s="203">
        <v>0</v>
      </c>
    </row>
    <row r="84" spans="1:8" x14ac:dyDescent="0.2">
      <c r="A84" s="27"/>
      <c r="B84" s="133" t="s">
        <v>366</v>
      </c>
      <c r="C84" s="203">
        <v>0</v>
      </c>
      <c r="D84" s="203">
        <v>0</v>
      </c>
      <c r="E84" s="203">
        <v>0</v>
      </c>
      <c r="F84" s="203">
        <v>0</v>
      </c>
      <c r="G84" s="203">
        <v>0</v>
      </c>
      <c r="H84" s="203">
        <v>0</v>
      </c>
    </row>
    <row r="85" spans="1:8" x14ac:dyDescent="0.2">
      <c r="A85" s="27"/>
      <c r="B85" s="133" t="s">
        <v>367</v>
      </c>
      <c r="C85" s="203">
        <v>0</v>
      </c>
      <c r="D85" s="203">
        <v>0</v>
      </c>
      <c r="E85" s="203">
        <v>0</v>
      </c>
      <c r="F85" s="203">
        <v>0</v>
      </c>
      <c r="G85" s="203">
        <v>0</v>
      </c>
      <c r="H85" s="203">
        <v>0</v>
      </c>
    </row>
    <row r="86" spans="1:8" x14ac:dyDescent="0.2">
      <c r="A86" s="27"/>
      <c r="B86" s="133" t="s">
        <v>368</v>
      </c>
      <c r="C86" s="203">
        <v>0</v>
      </c>
      <c r="D86" s="203">
        <v>0</v>
      </c>
      <c r="E86" s="203">
        <v>0</v>
      </c>
      <c r="F86" s="203">
        <v>0</v>
      </c>
      <c r="G86" s="203">
        <v>0</v>
      </c>
      <c r="H86" s="203">
        <v>0</v>
      </c>
    </row>
    <row r="87" spans="1:8" x14ac:dyDescent="0.2">
      <c r="A87" s="27"/>
      <c r="B87" s="133" t="s">
        <v>369</v>
      </c>
      <c r="C87" s="203">
        <v>0</v>
      </c>
      <c r="D87" s="203">
        <v>0</v>
      </c>
      <c r="E87" s="203">
        <v>0</v>
      </c>
      <c r="F87" s="203">
        <v>0</v>
      </c>
      <c r="G87" s="203">
        <v>0</v>
      </c>
      <c r="H87" s="203">
        <v>0</v>
      </c>
    </row>
    <row r="88" spans="1:8" x14ac:dyDescent="0.2">
      <c r="A88" s="27"/>
      <c r="B88" s="133"/>
      <c r="C88" s="203"/>
      <c r="D88" s="203"/>
      <c r="E88" s="203"/>
      <c r="F88" s="203"/>
      <c r="G88" s="203"/>
      <c r="H88" s="203"/>
    </row>
    <row r="89" spans="1:8" ht="12" x14ac:dyDescent="0.2">
      <c r="A89" s="351" t="s">
        <v>370</v>
      </c>
      <c r="B89" s="346"/>
      <c r="C89" s="412">
        <v>0</v>
      </c>
      <c r="D89" s="412">
        <v>0</v>
      </c>
      <c r="E89" s="412">
        <v>0</v>
      </c>
      <c r="F89" s="412">
        <v>0</v>
      </c>
      <c r="G89" s="412">
        <v>0</v>
      </c>
      <c r="H89" s="412">
        <v>0</v>
      </c>
    </row>
    <row r="90" spans="1:8" ht="12" x14ac:dyDescent="0.2">
      <c r="A90" s="351" t="s">
        <v>371</v>
      </c>
      <c r="B90" s="346"/>
      <c r="C90" s="412"/>
      <c r="D90" s="412"/>
      <c r="E90" s="412"/>
      <c r="F90" s="412"/>
      <c r="G90" s="412"/>
      <c r="H90" s="412"/>
    </row>
    <row r="91" spans="1:8" x14ac:dyDescent="0.2">
      <c r="A91" s="378"/>
      <c r="B91" s="133" t="s">
        <v>372</v>
      </c>
      <c r="C91" s="413">
        <v>0</v>
      </c>
      <c r="D91" s="413">
        <v>0</v>
      </c>
      <c r="E91" s="413">
        <v>0</v>
      </c>
      <c r="F91" s="413">
        <v>0</v>
      </c>
      <c r="G91" s="413">
        <v>0</v>
      </c>
      <c r="H91" s="413">
        <v>0</v>
      </c>
    </row>
    <row r="92" spans="1:8" x14ac:dyDescent="0.2">
      <c r="A92" s="378"/>
      <c r="B92" s="133" t="s">
        <v>373</v>
      </c>
      <c r="C92" s="413"/>
      <c r="D92" s="413"/>
      <c r="E92" s="413"/>
      <c r="F92" s="413"/>
      <c r="G92" s="413"/>
      <c r="H92" s="413"/>
    </row>
    <row r="93" spans="1:8" x14ac:dyDescent="0.2">
      <c r="A93" s="378"/>
      <c r="B93" s="133" t="s">
        <v>374</v>
      </c>
      <c r="C93" s="413">
        <v>0</v>
      </c>
      <c r="D93" s="413">
        <v>0</v>
      </c>
      <c r="E93" s="413">
        <v>0</v>
      </c>
      <c r="F93" s="413">
        <v>0</v>
      </c>
      <c r="G93" s="413">
        <v>0</v>
      </c>
      <c r="H93" s="413">
        <v>0</v>
      </c>
    </row>
    <row r="94" spans="1:8" x14ac:dyDescent="0.2">
      <c r="A94" s="378"/>
      <c r="B94" s="133" t="s">
        <v>375</v>
      </c>
      <c r="C94" s="413"/>
      <c r="D94" s="413"/>
      <c r="E94" s="413"/>
      <c r="F94" s="413"/>
      <c r="G94" s="413"/>
      <c r="H94" s="413"/>
    </row>
    <row r="95" spans="1:8" x14ac:dyDescent="0.2">
      <c r="A95" s="27"/>
      <c r="B95" s="133" t="s">
        <v>376</v>
      </c>
      <c r="C95" s="203">
        <v>0</v>
      </c>
      <c r="D95" s="203">
        <v>0</v>
      </c>
      <c r="E95" s="203">
        <v>0</v>
      </c>
      <c r="F95" s="203">
        <v>0</v>
      </c>
      <c r="G95" s="203">
        <v>0</v>
      </c>
      <c r="H95" s="203">
        <v>0</v>
      </c>
    </row>
    <row r="96" spans="1:8" x14ac:dyDescent="0.2">
      <c r="A96" s="27"/>
      <c r="B96" s="133" t="s">
        <v>377</v>
      </c>
      <c r="C96" s="203">
        <v>0</v>
      </c>
      <c r="D96" s="203">
        <v>0</v>
      </c>
      <c r="E96" s="203">
        <v>0</v>
      </c>
      <c r="F96" s="203">
        <v>0</v>
      </c>
      <c r="G96" s="203">
        <v>0</v>
      </c>
      <c r="H96" s="203">
        <v>0</v>
      </c>
    </row>
    <row r="97" spans="1:8" x14ac:dyDescent="0.2">
      <c r="A97" s="27"/>
      <c r="B97" s="133"/>
      <c r="C97" s="203"/>
      <c r="D97" s="203"/>
      <c r="E97" s="203"/>
      <c r="F97" s="203"/>
      <c r="G97" s="203"/>
      <c r="H97" s="203"/>
    </row>
    <row r="98" spans="1:8" ht="12" x14ac:dyDescent="0.2">
      <c r="A98" s="351" t="s">
        <v>326</v>
      </c>
      <c r="B98" s="346"/>
      <c r="C98" s="206">
        <f>C12+C55</f>
        <v>56547227</v>
      </c>
      <c r="D98" s="206">
        <f>D12+D55+1</f>
        <v>14477459.710000001</v>
      </c>
      <c r="E98" s="206">
        <f>E12+E55+1</f>
        <v>71024686.710000008</v>
      </c>
      <c r="F98" s="206">
        <f>F12+F55+1</f>
        <v>70806451.060000002</v>
      </c>
      <c r="G98" s="206">
        <f>G12+G55+5</f>
        <v>59656087</v>
      </c>
      <c r="H98" s="206">
        <f>H12+H551</f>
        <v>218236</v>
      </c>
    </row>
    <row r="99" spans="1:8" x14ac:dyDescent="0.2">
      <c r="A99" s="204"/>
      <c r="B99" s="205"/>
      <c r="C99" s="207"/>
      <c r="D99" s="207"/>
      <c r="E99" s="207"/>
      <c r="F99" s="207"/>
      <c r="G99" s="207"/>
      <c r="H99" s="207"/>
    </row>
    <row r="101" spans="1:8" x14ac:dyDescent="0.2">
      <c r="C101" s="247"/>
      <c r="D101" s="247"/>
      <c r="E101" s="247"/>
      <c r="F101" s="247"/>
      <c r="G101" s="247"/>
      <c r="H101" s="247"/>
    </row>
    <row r="103" spans="1:8" ht="12" x14ac:dyDescent="0.25">
      <c r="B103" s="196" t="s">
        <v>490</v>
      </c>
      <c r="C103" s="171"/>
      <c r="D103" s="171"/>
      <c r="E103" s="258" t="s">
        <v>524</v>
      </c>
      <c r="F103" s="258"/>
      <c r="G103" s="258"/>
    </row>
    <row r="104" spans="1:8" ht="12" x14ac:dyDescent="0.25">
      <c r="B104" s="196" t="s">
        <v>488</v>
      </c>
      <c r="C104" s="196"/>
      <c r="D104" s="171"/>
      <c r="E104" s="258" t="s">
        <v>489</v>
      </c>
      <c r="F104" s="258"/>
      <c r="G104" s="258"/>
    </row>
  </sheetData>
  <mergeCells count="114">
    <mergeCell ref="H65:H66"/>
    <mergeCell ref="E103:G103"/>
    <mergeCell ref="E104:G104"/>
    <mergeCell ref="F9:F10"/>
    <mergeCell ref="G9:G10"/>
    <mergeCell ref="A11:B11"/>
    <mergeCell ref="A12:B12"/>
    <mergeCell ref="A13:B13"/>
    <mergeCell ref="A23:B23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A55:B55"/>
    <mergeCell ref="A56:B56"/>
    <mergeCell ref="A66:B66"/>
    <mergeCell ref="A70:A71"/>
    <mergeCell ref="C70:C71"/>
    <mergeCell ref="D70:D71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E70:E71"/>
    <mergeCell ref="F70:F71"/>
    <mergeCell ref="G70:G71"/>
    <mergeCell ref="H70:H71"/>
    <mergeCell ref="A78:A79"/>
    <mergeCell ref="C78:C79"/>
    <mergeCell ref="D78:D79"/>
    <mergeCell ref="E78:E79"/>
    <mergeCell ref="F78:F79"/>
    <mergeCell ref="G78:G7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H55:H56"/>
    <mergeCell ref="A98:B98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0" zoomScaleNormal="100" workbookViewId="0">
      <selection activeCell="G46" sqref="G46"/>
    </sheetView>
  </sheetViews>
  <sheetFormatPr baseColWidth="10" defaultRowHeight="14.4" x14ac:dyDescent="0.3"/>
  <cols>
    <col min="1" max="1" width="48.6640625" style="22" customWidth="1"/>
    <col min="2" max="2" width="14.109375" style="22" bestFit="1" customWidth="1"/>
    <col min="3" max="3" width="15.88671875" style="22" bestFit="1" customWidth="1"/>
    <col min="4" max="4" width="12.33203125" style="22" bestFit="1" customWidth="1"/>
    <col min="5" max="5" width="12.88671875" style="22" bestFit="1" customWidth="1"/>
    <col min="6" max="6" width="12" style="22" bestFit="1" customWidth="1"/>
    <col min="7" max="7" width="17.33203125" style="22" bestFit="1" customWidth="1"/>
  </cols>
  <sheetData>
    <row r="1" spans="1:11" x14ac:dyDescent="0.3">
      <c r="A1" s="403" t="s">
        <v>491</v>
      </c>
      <c r="B1" s="403"/>
      <c r="C1" s="403"/>
      <c r="D1" s="403"/>
      <c r="E1" s="403"/>
      <c r="F1" s="403"/>
      <c r="G1" s="403"/>
    </row>
    <row r="2" spans="1:11" x14ac:dyDescent="0.3">
      <c r="A2" s="404" t="s">
        <v>379</v>
      </c>
      <c r="B2" s="404"/>
      <c r="C2" s="404"/>
      <c r="D2" s="404"/>
      <c r="E2" s="404"/>
      <c r="F2" s="404"/>
      <c r="G2" s="404"/>
    </row>
    <row r="3" spans="1:11" x14ac:dyDescent="0.3">
      <c r="A3" s="330" t="str">
        <f>'FORMATO 6c) EAEPED'!A3:H3</f>
        <v>UNIVERSIDAD TECNOLOGICA DE TLAXCALA</v>
      </c>
      <c r="B3" s="331"/>
      <c r="C3" s="331"/>
      <c r="D3" s="331"/>
      <c r="E3" s="331"/>
      <c r="F3" s="331"/>
      <c r="G3" s="291"/>
    </row>
    <row r="4" spans="1:11" x14ac:dyDescent="0.3">
      <c r="A4" s="332" t="s">
        <v>240</v>
      </c>
      <c r="B4" s="333"/>
      <c r="C4" s="333"/>
      <c r="D4" s="333"/>
      <c r="E4" s="333"/>
      <c r="F4" s="333"/>
      <c r="G4" s="293"/>
    </row>
    <row r="5" spans="1:11" x14ac:dyDescent="0.3">
      <c r="A5" s="332" t="s">
        <v>380</v>
      </c>
      <c r="B5" s="333"/>
      <c r="C5" s="333"/>
      <c r="D5" s="333"/>
      <c r="E5" s="333"/>
      <c r="F5" s="333"/>
      <c r="G5" s="293"/>
    </row>
    <row r="6" spans="1:11" x14ac:dyDescent="0.3">
      <c r="A6" s="332" t="str">
        <f>'FORMATO 6c) EAEPED'!A6:H6</f>
        <v>Del 01 de Enero al 31 de Diciembre de 2016</v>
      </c>
      <c r="B6" s="333"/>
      <c r="C6" s="333"/>
      <c r="D6" s="333"/>
      <c r="E6" s="333"/>
      <c r="F6" s="333"/>
      <c r="G6" s="293"/>
    </row>
    <row r="7" spans="1:11" x14ac:dyDescent="0.3">
      <c r="A7" s="334" t="s">
        <v>0</v>
      </c>
      <c r="B7" s="335"/>
      <c r="C7" s="335"/>
      <c r="D7" s="335"/>
      <c r="E7" s="335"/>
      <c r="F7" s="335"/>
      <c r="G7" s="336"/>
    </row>
    <row r="8" spans="1:11" x14ac:dyDescent="0.3">
      <c r="A8" s="300" t="s">
        <v>1</v>
      </c>
      <c r="B8" s="414" t="s">
        <v>242</v>
      </c>
      <c r="C8" s="288"/>
      <c r="D8" s="288"/>
      <c r="E8" s="288"/>
      <c r="F8" s="415"/>
      <c r="G8" s="300" t="s">
        <v>328</v>
      </c>
    </row>
    <row r="9" spans="1:11" x14ac:dyDescent="0.3">
      <c r="A9" s="301"/>
      <c r="B9" s="300" t="s">
        <v>106</v>
      </c>
      <c r="C9" s="105" t="s">
        <v>154</v>
      </c>
      <c r="D9" s="300" t="s">
        <v>156</v>
      </c>
      <c r="E9" s="300" t="s">
        <v>107</v>
      </c>
      <c r="F9" s="300" t="s">
        <v>109</v>
      </c>
      <c r="G9" s="301"/>
    </row>
    <row r="10" spans="1:11" x14ac:dyDescent="0.3">
      <c r="A10" s="302"/>
      <c r="B10" s="302"/>
      <c r="C10" s="106" t="s">
        <v>155</v>
      </c>
      <c r="D10" s="302"/>
      <c r="E10" s="302"/>
      <c r="F10" s="302"/>
      <c r="G10" s="302"/>
    </row>
    <row r="11" spans="1:11" ht="27.75" customHeight="1" x14ac:dyDescent="0.3">
      <c r="A11" s="154" t="s">
        <v>381</v>
      </c>
      <c r="B11" s="107">
        <f>B12+B13+B14+B15+B16+B17+B18+B23</f>
        <v>23623354</v>
      </c>
      <c r="C11" s="107">
        <f t="shared" ref="C11:F11" si="0">C12+C13+C14+C15+C16+C17+C18+C23</f>
        <v>-1596730</v>
      </c>
      <c r="D11" s="107">
        <f t="shared" si="0"/>
        <v>22026624</v>
      </c>
      <c r="E11" s="107">
        <f t="shared" si="0"/>
        <v>22026624</v>
      </c>
      <c r="F11" s="107">
        <f t="shared" si="0"/>
        <v>21983632</v>
      </c>
      <c r="G11" s="85">
        <f>G12+G13+G14+G15+G16+G17+G18+G23</f>
        <v>1</v>
      </c>
    </row>
    <row r="12" spans="1:11" ht="27.75" customHeight="1" x14ac:dyDescent="0.3">
      <c r="A12" s="147" t="s">
        <v>382</v>
      </c>
      <c r="B12" s="80">
        <f>842761+3327234+453359</f>
        <v>4623354</v>
      </c>
      <c r="C12" s="80">
        <v>-1596730</v>
      </c>
      <c r="D12" s="80">
        <f>B12+C12</f>
        <v>3026624</v>
      </c>
      <c r="E12" s="80">
        <f>1392195+1634429</f>
        <v>3026624</v>
      </c>
      <c r="F12" s="80">
        <f>E12-42992</f>
        <v>2983632</v>
      </c>
      <c r="G12" s="245">
        <v>1</v>
      </c>
      <c r="J12" s="236"/>
    </row>
    <row r="13" spans="1:11" ht="27.75" customHeight="1" x14ac:dyDescent="0.3">
      <c r="A13" s="147" t="s">
        <v>383</v>
      </c>
      <c r="B13" s="80">
        <v>19000000</v>
      </c>
      <c r="C13" s="104">
        <v>0</v>
      </c>
      <c r="D13" s="80">
        <v>19000000</v>
      </c>
      <c r="E13" s="80">
        <v>19000000</v>
      </c>
      <c r="F13" s="80">
        <v>19000000</v>
      </c>
      <c r="G13" s="245">
        <f>D13-E13</f>
        <v>0</v>
      </c>
    </row>
    <row r="14" spans="1:11" ht="27.75" customHeight="1" x14ac:dyDescent="0.3">
      <c r="A14" s="147" t="s">
        <v>384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f t="shared" ref="G14:G17" si="1">D14-E14</f>
        <v>0</v>
      </c>
      <c r="J14" s="249"/>
      <c r="K14" s="249"/>
    </row>
    <row r="15" spans="1:11" ht="27.75" customHeight="1" x14ac:dyDescent="0.3">
      <c r="A15" s="147" t="s">
        <v>385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f t="shared" si="1"/>
        <v>0</v>
      </c>
      <c r="K15" s="236"/>
    </row>
    <row r="16" spans="1:11" ht="27.75" customHeight="1" x14ac:dyDescent="0.3">
      <c r="A16" s="147" t="s">
        <v>386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f t="shared" si="1"/>
        <v>0</v>
      </c>
    </row>
    <row r="17" spans="1:7" ht="27.75" customHeight="1" x14ac:dyDescent="0.3">
      <c r="A17" s="147" t="s">
        <v>387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f t="shared" si="1"/>
        <v>0</v>
      </c>
    </row>
    <row r="18" spans="1:7" ht="27.75" customHeight="1" x14ac:dyDescent="0.3">
      <c r="A18" s="147" t="s">
        <v>388</v>
      </c>
      <c r="B18" s="418">
        <v>0</v>
      </c>
      <c r="C18" s="418">
        <v>0</v>
      </c>
      <c r="D18" s="418">
        <v>0</v>
      </c>
      <c r="E18" s="418">
        <v>0</v>
      </c>
      <c r="F18" s="418">
        <v>0</v>
      </c>
      <c r="G18" s="418">
        <v>0</v>
      </c>
    </row>
    <row r="19" spans="1:7" ht="27.75" customHeight="1" x14ac:dyDescent="0.3">
      <c r="A19" s="147" t="s">
        <v>389</v>
      </c>
      <c r="B19" s="418"/>
      <c r="C19" s="418"/>
      <c r="D19" s="418"/>
      <c r="E19" s="418"/>
      <c r="F19" s="418"/>
      <c r="G19" s="418"/>
    </row>
    <row r="20" spans="1:7" ht="27.75" customHeight="1" x14ac:dyDescent="0.3">
      <c r="A20" s="147" t="s">
        <v>390</v>
      </c>
      <c r="B20" s="418"/>
      <c r="C20" s="418"/>
      <c r="D20" s="418"/>
      <c r="E20" s="418"/>
      <c r="F20" s="418"/>
      <c r="G20" s="418"/>
    </row>
    <row r="21" spans="1:7" ht="27.75" customHeight="1" x14ac:dyDescent="0.3">
      <c r="A21" s="28" t="s">
        <v>391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</row>
    <row r="22" spans="1:7" ht="27.75" customHeight="1" x14ac:dyDescent="0.3">
      <c r="A22" s="28" t="s">
        <v>392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</row>
    <row r="23" spans="1:7" ht="27.75" customHeight="1" x14ac:dyDescent="0.3">
      <c r="A23" s="147" t="s">
        <v>393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</row>
    <row r="24" spans="1:7" ht="27.75" customHeight="1" x14ac:dyDescent="0.3">
      <c r="A24" s="131"/>
      <c r="B24" s="104"/>
      <c r="C24" s="104"/>
      <c r="D24" s="104"/>
      <c r="E24" s="104"/>
      <c r="F24" s="104"/>
      <c r="G24" s="104"/>
    </row>
    <row r="25" spans="1:7" ht="27.75" customHeight="1" x14ac:dyDescent="0.3">
      <c r="A25" s="129" t="s">
        <v>394</v>
      </c>
      <c r="B25" s="79">
        <f>B26+B27+B28+B29+B30+B31+B32+B37</f>
        <v>23736082</v>
      </c>
      <c r="C25" s="79">
        <f>C26+C27+C28+C29+C30+C31+C32+C37</f>
        <v>-54882</v>
      </c>
      <c r="D25" s="79">
        <f t="shared" ref="D25:F25" si="2">D26+D27+D28+D29+D30+D31+D32+D37</f>
        <v>23681202</v>
      </c>
      <c r="E25" s="79">
        <f t="shared" si="2"/>
        <v>23681201</v>
      </c>
      <c r="F25" s="79">
        <f t="shared" si="2"/>
        <v>23681201</v>
      </c>
      <c r="G25" s="104">
        <v>0</v>
      </c>
    </row>
    <row r="26" spans="1:7" ht="27.75" customHeight="1" x14ac:dyDescent="0.3">
      <c r="A26" s="147" t="s">
        <v>382</v>
      </c>
      <c r="B26" s="80">
        <f>7814176+12553444-748503+3368462</f>
        <v>22987579</v>
      </c>
      <c r="C26" s="80">
        <f>138041-213110+748503+20187</f>
        <v>693621</v>
      </c>
      <c r="D26" s="80">
        <f>7952217+12340335+3388649+1</f>
        <v>23681202</v>
      </c>
      <c r="E26" s="80">
        <f>7952217+12340335+3388649</f>
        <v>23681201</v>
      </c>
      <c r="F26" s="80">
        <f>E26</f>
        <v>23681201</v>
      </c>
      <c r="G26" s="245">
        <v>0</v>
      </c>
    </row>
    <row r="27" spans="1:7" ht="27.75" customHeight="1" x14ac:dyDescent="0.3">
      <c r="A27" s="147" t="s">
        <v>383</v>
      </c>
      <c r="B27" s="80">
        <v>748503</v>
      </c>
      <c r="C27" s="80">
        <v>-748503</v>
      </c>
      <c r="D27" s="104">
        <v>0</v>
      </c>
      <c r="E27" s="104">
        <v>0</v>
      </c>
      <c r="F27" s="104">
        <v>0</v>
      </c>
      <c r="G27" s="104">
        <v>0</v>
      </c>
    </row>
    <row r="28" spans="1:7" ht="27.75" customHeight="1" x14ac:dyDescent="0.3">
      <c r="A28" s="147" t="s">
        <v>384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</row>
    <row r="29" spans="1:7" ht="27.75" customHeight="1" x14ac:dyDescent="0.3">
      <c r="A29" s="147" t="s">
        <v>385</v>
      </c>
      <c r="B29" s="104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</row>
    <row r="30" spans="1:7" ht="27.75" customHeight="1" x14ac:dyDescent="0.3">
      <c r="A30" s="147" t="s">
        <v>386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</row>
    <row r="31" spans="1:7" ht="27.75" customHeight="1" x14ac:dyDescent="0.3">
      <c r="A31" s="147" t="s">
        <v>387</v>
      </c>
      <c r="B31" s="104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</row>
    <row r="32" spans="1:7" ht="27.75" customHeight="1" x14ac:dyDescent="0.3">
      <c r="A32" s="147" t="s">
        <v>388</v>
      </c>
      <c r="B32" s="418">
        <v>0</v>
      </c>
      <c r="C32" s="418">
        <v>0</v>
      </c>
      <c r="D32" s="418">
        <v>0</v>
      </c>
      <c r="E32" s="418">
        <v>0</v>
      </c>
      <c r="F32" s="418">
        <v>0</v>
      </c>
      <c r="G32" s="418">
        <v>0</v>
      </c>
    </row>
    <row r="33" spans="1:7" ht="27.75" customHeight="1" x14ac:dyDescent="0.3">
      <c r="A33" s="147" t="s">
        <v>389</v>
      </c>
      <c r="B33" s="418"/>
      <c r="C33" s="418"/>
      <c r="D33" s="418"/>
      <c r="E33" s="418"/>
      <c r="F33" s="418"/>
      <c r="G33" s="418"/>
    </row>
    <row r="34" spans="1:7" ht="27.75" customHeight="1" x14ac:dyDescent="0.3">
      <c r="A34" s="147" t="s">
        <v>390</v>
      </c>
      <c r="B34" s="418"/>
      <c r="C34" s="418"/>
      <c r="D34" s="418"/>
      <c r="E34" s="418"/>
      <c r="F34" s="418"/>
      <c r="G34" s="418"/>
    </row>
    <row r="35" spans="1:7" ht="27.75" customHeight="1" x14ac:dyDescent="0.3">
      <c r="A35" s="28" t="s">
        <v>391</v>
      </c>
      <c r="B35" s="104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</row>
    <row r="36" spans="1:7" ht="27.75" customHeight="1" x14ac:dyDescent="0.3">
      <c r="A36" s="28" t="s">
        <v>392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1:7" ht="27.75" customHeight="1" x14ac:dyDescent="0.3">
      <c r="A37" s="147" t="s">
        <v>393</v>
      </c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1:7" ht="27.75" customHeight="1" x14ac:dyDescent="0.3">
      <c r="A38" s="129" t="s">
        <v>395</v>
      </c>
      <c r="B38" s="417">
        <f>B11+B25</f>
        <v>47359436</v>
      </c>
      <c r="C38" s="417">
        <f>C11+C25+1</f>
        <v>-1651611</v>
      </c>
      <c r="D38" s="417">
        <f>D11+D25-1</f>
        <v>45707825</v>
      </c>
      <c r="E38" s="417">
        <f>E11+E25-1</f>
        <v>45707824</v>
      </c>
      <c r="F38" s="417">
        <f t="shared" ref="F38" si="3">F11+F25</f>
        <v>45664833</v>
      </c>
      <c r="G38" s="417">
        <f t="shared" ref="G38" si="4">G11+G25</f>
        <v>1</v>
      </c>
    </row>
    <row r="39" spans="1:7" ht="27.75" customHeight="1" x14ac:dyDescent="0.3">
      <c r="A39" s="129" t="s">
        <v>396</v>
      </c>
      <c r="B39" s="417"/>
      <c r="C39" s="417"/>
      <c r="D39" s="417"/>
      <c r="E39" s="417"/>
      <c r="F39" s="417"/>
      <c r="G39" s="417"/>
    </row>
    <row r="40" spans="1:7" x14ac:dyDescent="0.3">
      <c r="A40" s="15"/>
      <c r="B40" s="14"/>
      <c r="C40" s="11"/>
      <c r="D40" s="11"/>
      <c r="E40" s="11"/>
      <c r="F40" s="11"/>
      <c r="G40" s="11"/>
    </row>
    <row r="41" spans="1:7" x14ac:dyDescent="0.3">
      <c r="A41" s="310"/>
      <c r="B41" s="310"/>
      <c r="C41" s="310"/>
      <c r="D41" s="310"/>
      <c r="E41" s="310"/>
      <c r="F41" s="310"/>
      <c r="G41" s="310"/>
    </row>
    <row r="42" spans="1:7" x14ac:dyDescent="0.3">
      <c r="F42" s="250"/>
    </row>
    <row r="43" spans="1:7" x14ac:dyDescent="0.3">
      <c r="B43" s="248"/>
      <c r="C43" s="248"/>
      <c r="D43" s="248"/>
      <c r="E43" s="248"/>
      <c r="F43" s="248"/>
      <c r="G43" s="248"/>
    </row>
    <row r="45" spans="1:7" x14ac:dyDescent="0.3">
      <c r="A45" s="25" t="s">
        <v>490</v>
      </c>
      <c r="B45" s="29"/>
      <c r="C45" s="29"/>
      <c r="D45" s="257" t="s">
        <v>524</v>
      </c>
      <c r="E45" s="257"/>
      <c r="F45" s="257"/>
    </row>
    <row r="46" spans="1:7" x14ac:dyDescent="0.3">
      <c r="A46" s="25" t="s">
        <v>488</v>
      </c>
      <c r="B46" s="25"/>
      <c r="C46" s="29"/>
      <c r="D46" s="257" t="s">
        <v>489</v>
      </c>
      <c r="E46" s="257"/>
      <c r="F46" s="257"/>
    </row>
  </sheetData>
  <mergeCells count="35">
    <mergeCell ref="D45:F45"/>
    <mergeCell ref="D46:F46"/>
    <mergeCell ref="A8:A10"/>
    <mergeCell ref="B8:F8"/>
    <mergeCell ref="G8:G10"/>
    <mergeCell ref="B9:B10"/>
    <mergeCell ref="D9:D10"/>
    <mergeCell ref="E9:E10"/>
    <mergeCell ref="F9:F10"/>
    <mergeCell ref="B18:B20"/>
    <mergeCell ref="C18:C20"/>
    <mergeCell ref="D18:D20"/>
    <mergeCell ref="E18:E20"/>
    <mergeCell ref="F18:F20"/>
    <mergeCell ref="A3:G3"/>
    <mergeCell ref="A4:G4"/>
    <mergeCell ref="A5:G5"/>
    <mergeCell ref="A6:G6"/>
    <mergeCell ref="A7:G7"/>
    <mergeCell ref="A1:G1"/>
    <mergeCell ref="A2:G2"/>
    <mergeCell ref="A41:G41"/>
    <mergeCell ref="B38:B39"/>
    <mergeCell ref="C38:C39"/>
    <mergeCell ref="D38:D39"/>
    <mergeCell ref="E38:E39"/>
    <mergeCell ref="F38:F39"/>
    <mergeCell ref="G38:G39"/>
    <mergeCell ref="G18:G20"/>
    <mergeCell ref="B32:B34"/>
    <mergeCell ref="C32:C34"/>
    <mergeCell ref="D32:D34"/>
    <mergeCell ref="E32:E34"/>
    <mergeCell ref="F32:F34"/>
    <mergeCell ref="G32:G3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6d) EAEPED</vt:lpstr>
      <vt:lpstr>FORMATO 7 PRIyE</vt:lpstr>
      <vt:lpstr>FORMATO 7c) RI</vt:lpstr>
      <vt:lpstr>FORMATO 7d) RE</vt:lpstr>
      <vt:lpstr>FORMATO 8 IEA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'FORMATO 1 ESFD'!Títulos_a_imprimir</vt:lpstr>
      <vt:lpstr>'FORMATO 6a) EAEPED'!Títulos_a_imprimir</vt:lpstr>
      <vt:lpstr>'FORMATO 6c) EAEPED'!Títulos_a_imprimir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User4</cp:lastModifiedBy>
  <cp:lastPrinted>2017-01-16T17:28:59Z</cp:lastPrinted>
  <dcterms:created xsi:type="dcterms:W3CDTF">2016-11-24T20:48:44Z</dcterms:created>
  <dcterms:modified xsi:type="dcterms:W3CDTF">2017-01-26T23:27:04Z</dcterms:modified>
</cp:coreProperties>
</file>