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</definedNames>
  <calcPr fullCalcOnLoad="1"/>
</workbook>
</file>

<file path=xl/sharedStrings.xml><?xml version="1.0" encoding="utf-8"?>
<sst xmlns="http://schemas.openxmlformats.org/spreadsheetml/2006/main" count="630" uniqueCount="438">
  <si>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</si>
  <si>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</si>
  <si>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</si>
  <si>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</si>
  <si>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</si>
  <si>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</si>
  <si>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</si>
  <si>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</si>
  <si>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</si>
  <si>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</si>
  <si>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</si>
  <si>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</si>
  <si>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</si>
  <si>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</si>
  <si>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</si>
  <si>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</si>
  <si>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</si>
  <si>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</si>
  <si>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</si>
  <si>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</si>
  <si>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</si>
  <si>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</si>
  <si>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</si>
  <si>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</si>
  <si>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</si>
  <si>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</si>
  <si>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</si>
  <si>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</si>
  <si>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</si>
  <si>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</si>
  <si>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</si>
  <si>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</si>
  <si>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</si>
  <si>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</si>
  <si>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</si>
  <si>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</si>
  <si>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</si>
  <si>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</si>
  <si>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</si>
  <si>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</si>
  <si>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</si>
  <si>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</si>
  <si>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</si>
  <si>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</si>
  <si>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</si>
  <si>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</si>
  <si>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</si>
  <si>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</si>
  <si>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</si>
  <si>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</si>
  <si>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</si>
  <si>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</si>
  <si>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</si>
  <si>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</si>
  <si>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</si>
  <si>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</si>
  <si>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</si>
  <si>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</si>
  <si>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</si>
  <si>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</si>
  <si>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</si>
  <si>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</si>
  <si>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</si>
  <si>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</si>
  <si>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</si>
  <si>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</si>
  <si>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</si>
  <si>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</si>
  <si>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</si>
  <si>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</si>
  <si>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</si>
  <si>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</si>
  <si>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</si>
  <si>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</si>
  <si>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</si>
  <si>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</si>
  <si>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</si>
  <si>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</si>
  <si>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</si>
  <si>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</si>
  <si>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</si>
  <si>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</si>
  <si>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</si>
  <si>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</si>
  <si>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</si>
  <si>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</si>
  <si>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</si>
  <si>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</si>
  <si>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</si>
  <si>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</si>
  <si>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</si>
  <si>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</si>
  <si>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</si>
  <si>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</si>
  <si>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</si>
  <si>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</si>
  <si>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</si>
  <si>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</si>
  <si>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</si>
  <si>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</si>
  <si>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</si>
  <si>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</si>
  <si>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</si>
  <si>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</si>
  <si>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</si>
  <si>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</si>
  <si>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</si>
  <si>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</si>
  <si>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</si>
  <si>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</si>
  <si>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</si>
  <si>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</si>
  <si>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</si>
  <si>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</si>
  <si>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</si>
  <si>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</si>
  <si>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</si>
  <si>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</si>
  <si>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</si>
  <si>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</si>
  <si>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</si>
  <si>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2020 y al 31 de Marzo de 2021 (b)</t>
  </si>
  <si>
    <t>2021 (d)</t>
  </si>
  <si>
    <t>31 de diciembre de 2020 (e)</t>
  </si>
  <si>
    <t>Informe Analítico de la Deuda Pública y Otros Pasivos - LDF</t>
  </si>
  <si>
    <t>Del 1 de Enero al 31 de Marzo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</si>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</sst>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84</xdr:row>
      <xdr:rowOff>0</xdr:rowOff>
    </xdr:from>
    <xdr:to>
      <xdr:col>2</xdr:col>
      <xdr:colOff>914400</xdr:colOff>
      <xdr:row>88</xdr:row>
      <xdr:rowOff>180975</xdr:rowOff>
    </xdr:to>
    <xdr:sp>
      <xdr:nvSpPr>
        <xdr:cNvPr id="1" name="3 Rectángulo redondeado"/>
        <xdr:cNvSpPr>
          <a:spLocks/>
        </xdr:cNvSpPr>
      </xdr:nvSpPr>
      <xdr:spPr>
        <a:xfrm>
          <a:off x="1743075" y="15478125"/>
          <a:ext cx="3019425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847725</xdr:colOff>
      <xdr:row>84</xdr:row>
      <xdr:rowOff>9525</xdr:rowOff>
    </xdr:from>
    <xdr:to>
      <xdr:col>4</xdr:col>
      <xdr:colOff>3152775</xdr:colOff>
      <xdr:row>88</xdr:row>
      <xdr:rowOff>190500</xdr:rowOff>
    </xdr:to>
    <xdr:sp>
      <xdr:nvSpPr>
        <xdr:cNvPr id="2" name="4 Rectángulo redondeado"/>
        <xdr:cNvSpPr>
          <a:spLocks/>
        </xdr:cNvSpPr>
      </xdr:nvSpPr>
      <xdr:spPr>
        <a:xfrm>
          <a:off x="6677025" y="15487650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142875</xdr:rowOff>
    </xdr:from>
    <xdr:to>
      <xdr:col>2</xdr:col>
      <xdr:colOff>161925</xdr:colOff>
      <xdr:row>45</xdr:row>
      <xdr:rowOff>152400</xdr:rowOff>
    </xdr:to>
    <xdr:sp>
      <xdr:nvSpPr>
        <xdr:cNvPr id="1" name="3 Rectángulo redondeado"/>
        <xdr:cNvSpPr>
          <a:spLocks/>
        </xdr:cNvSpPr>
      </xdr:nvSpPr>
      <xdr:spPr>
        <a:xfrm>
          <a:off x="342900" y="8143875"/>
          <a:ext cx="30194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323850</xdr:colOff>
      <xdr:row>41</xdr:row>
      <xdr:rowOff>9525</xdr:rowOff>
    </xdr:from>
    <xdr:to>
      <xdr:col>6</xdr:col>
      <xdr:colOff>523875</xdr:colOff>
      <xdr:row>46</xdr:row>
      <xdr:rowOff>19050</xdr:rowOff>
    </xdr:to>
    <xdr:sp>
      <xdr:nvSpPr>
        <xdr:cNvPr id="2" name="4 Rectángulo redondeado"/>
        <xdr:cNvSpPr>
          <a:spLocks/>
        </xdr:cNvSpPr>
      </xdr:nvSpPr>
      <xdr:spPr>
        <a:xfrm>
          <a:off x="5267325" y="8201025"/>
          <a:ext cx="2305050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5</xdr:col>
      <xdr:colOff>114300</xdr:colOff>
      <xdr:row>30</xdr:row>
      <xdr:rowOff>57150</xdr:rowOff>
    </xdr:to>
    <xdr:sp>
      <xdr:nvSpPr>
        <xdr:cNvPr id="1" name="3 Rectángulo redondeado"/>
        <xdr:cNvSpPr>
          <a:spLocks/>
        </xdr:cNvSpPr>
      </xdr:nvSpPr>
      <xdr:spPr>
        <a:xfrm>
          <a:off x="2352675" y="6553200"/>
          <a:ext cx="302895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7</xdr:col>
      <xdr:colOff>95250</xdr:colOff>
      <xdr:row>26</xdr:row>
      <xdr:rowOff>9525</xdr:rowOff>
    </xdr:from>
    <xdr:to>
      <xdr:col>9</xdr:col>
      <xdr:colOff>161925</xdr:colOff>
      <xdr:row>30</xdr:row>
      <xdr:rowOff>66675</xdr:rowOff>
    </xdr:to>
    <xdr:sp>
      <xdr:nvSpPr>
        <xdr:cNvPr id="2" name="4 Rectángulo redondeado"/>
        <xdr:cNvSpPr>
          <a:spLocks/>
        </xdr:cNvSpPr>
      </xdr:nvSpPr>
      <xdr:spPr>
        <a:xfrm>
          <a:off x="7305675" y="6562725"/>
          <a:ext cx="2295525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86</xdr:row>
      <xdr:rowOff>114300</xdr:rowOff>
    </xdr:from>
    <xdr:to>
      <xdr:col>1</xdr:col>
      <xdr:colOff>3609975</xdr:colOff>
      <xdr:row>91</xdr:row>
      <xdr:rowOff>114300</xdr:rowOff>
    </xdr:to>
    <xdr:sp>
      <xdr:nvSpPr>
        <xdr:cNvPr id="1" name="3 Rectángulo redondeado"/>
        <xdr:cNvSpPr>
          <a:spLocks/>
        </xdr:cNvSpPr>
      </xdr:nvSpPr>
      <xdr:spPr>
        <a:xfrm>
          <a:off x="914400" y="15973425"/>
          <a:ext cx="3019425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2</xdr:col>
      <xdr:colOff>876300</xdr:colOff>
      <xdr:row>86</xdr:row>
      <xdr:rowOff>123825</xdr:rowOff>
    </xdr:from>
    <xdr:to>
      <xdr:col>4</xdr:col>
      <xdr:colOff>809625</xdr:colOff>
      <xdr:row>91</xdr:row>
      <xdr:rowOff>123825</xdr:rowOff>
    </xdr:to>
    <xdr:sp>
      <xdr:nvSpPr>
        <xdr:cNvPr id="2" name="4 Rectángulo redondeado"/>
        <xdr:cNvSpPr>
          <a:spLocks/>
        </xdr:cNvSpPr>
      </xdr:nvSpPr>
      <xdr:spPr>
        <a:xfrm>
          <a:off x="5848350" y="15982950"/>
          <a:ext cx="2314575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79</xdr:row>
      <xdr:rowOff>76200</xdr:rowOff>
    </xdr:from>
    <xdr:to>
      <xdr:col>2</xdr:col>
      <xdr:colOff>1181100</xdr:colOff>
      <xdr:row>84</xdr:row>
      <xdr:rowOff>85725</xdr:rowOff>
    </xdr:to>
    <xdr:sp>
      <xdr:nvSpPr>
        <xdr:cNvPr id="1" name="3 Rectángulo redondeado"/>
        <xdr:cNvSpPr>
          <a:spLocks/>
        </xdr:cNvSpPr>
      </xdr:nvSpPr>
      <xdr:spPr>
        <a:xfrm>
          <a:off x="885825" y="16830675"/>
          <a:ext cx="30194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685800</xdr:colOff>
      <xdr:row>79</xdr:row>
      <xdr:rowOff>85725</xdr:rowOff>
    </xdr:from>
    <xdr:to>
      <xdr:col>7</xdr:col>
      <xdr:colOff>95250</xdr:colOff>
      <xdr:row>84</xdr:row>
      <xdr:rowOff>104775</xdr:rowOff>
    </xdr:to>
    <xdr:sp>
      <xdr:nvSpPr>
        <xdr:cNvPr id="2" name="4 Rectángulo redondeado"/>
        <xdr:cNvSpPr>
          <a:spLocks/>
        </xdr:cNvSpPr>
      </xdr:nvSpPr>
      <xdr:spPr>
        <a:xfrm>
          <a:off x="5819775" y="16840200"/>
          <a:ext cx="2305050" cy="9715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163</xdr:row>
      <xdr:rowOff>38100</xdr:rowOff>
    </xdr:from>
    <xdr:to>
      <xdr:col>3</xdr:col>
      <xdr:colOff>333375</xdr:colOff>
      <xdr:row>168</xdr:row>
      <xdr:rowOff>47625</xdr:rowOff>
    </xdr:to>
    <xdr:sp>
      <xdr:nvSpPr>
        <xdr:cNvPr id="1" name="3 Rectángulo redondeado"/>
        <xdr:cNvSpPr>
          <a:spLocks/>
        </xdr:cNvSpPr>
      </xdr:nvSpPr>
      <xdr:spPr>
        <a:xfrm>
          <a:off x="1381125" y="27079575"/>
          <a:ext cx="30194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1181100</xdr:colOff>
      <xdr:row>163</xdr:row>
      <xdr:rowOff>47625</xdr:rowOff>
    </xdr:from>
    <xdr:to>
      <xdr:col>7</xdr:col>
      <xdr:colOff>428625</xdr:colOff>
      <xdr:row>168</xdr:row>
      <xdr:rowOff>57150</xdr:rowOff>
    </xdr:to>
    <xdr:sp>
      <xdr:nvSpPr>
        <xdr:cNvPr id="2" name="4 Rectángulo redondeado"/>
        <xdr:cNvSpPr>
          <a:spLocks/>
        </xdr:cNvSpPr>
      </xdr:nvSpPr>
      <xdr:spPr>
        <a:xfrm>
          <a:off x="6315075" y="27089100"/>
          <a:ext cx="2305050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0</xdr:rowOff>
    </xdr:from>
    <xdr:to>
      <xdr:col>2</xdr:col>
      <xdr:colOff>619125</xdr:colOff>
      <xdr:row>37</xdr:row>
      <xdr:rowOff>9525</xdr:rowOff>
    </xdr:to>
    <xdr:sp>
      <xdr:nvSpPr>
        <xdr:cNvPr id="1" name="3 Rectángulo redondeado"/>
        <xdr:cNvSpPr>
          <a:spLocks/>
        </xdr:cNvSpPr>
      </xdr:nvSpPr>
      <xdr:spPr>
        <a:xfrm>
          <a:off x="495300" y="5448300"/>
          <a:ext cx="30194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714375</xdr:colOff>
      <xdr:row>32</xdr:row>
      <xdr:rowOff>9525</xdr:rowOff>
    </xdr:from>
    <xdr:to>
      <xdr:col>7</xdr:col>
      <xdr:colOff>342900</xdr:colOff>
      <xdr:row>37</xdr:row>
      <xdr:rowOff>19050</xdr:rowOff>
    </xdr:to>
    <xdr:sp>
      <xdr:nvSpPr>
        <xdr:cNvPr id="2" name="4 Rectángulo redondeado"/>
        <xdr:cNvSpPr>
          <a:spLocks/>
        </xdr:cNvSpPr>
      </xdr:nvSpPr>
      <xdr:spPr>
        <a:xfrm>
          <a:off x="5429250" y="5457825"/>
          <a:ext cx="2305050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88</xdr:row>
      <xdr:rowOff>0</xdr:rowOff>
    </xdr:from>
    <xdr:to>
      <xdr:col>1</xdr:col>
      <xdr:colOff>161925</xdr:colOff>
      <xdr:row>93</xdr:row>
      <xdr:rowOff>9525</xdr:rowOff>
    </xdr:to>
    <xdr:sp>
      <xdr:nvSpPr>
        <xdr:cNvPr id="1" name="3 Rectángulo redondeado"/>
        <xdr:cNvSpPr>
          <a:spLocks/>
        </xdr:cNvSpPr>
      </xdr:nvSpPr>
      <xdr:spPr>
        <a:xfrm>
          <a:off x="666750" y="14906625"/>
          <a:ext cx="30194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3</xdr:col>
      <xdr:colOff>457200</xdr:colOff>
      <xdr:row>88</xdr:row>
      <xdr:rowOff>9525</xdr:rowOff>
    </xdr:from>
    <xdr:to>
      <xdr:col>5</xdr:col>
      <xdr:colOff>895350</xdr:colOff>
      <xdr:row>93</xdr:row>
      <xdr:rowOff>19050</xdr:rowOff>
    </xdr:to>
    <xdr:sp>
      <xdr:nvSpPr>
        <xdr:cNvPr id="2" name="4 Rectángulo redondeado"/>
        <xdr:cNvSpPr>
          <a:spLocks/>
        </xdr:cNvSpPr>
      </xdr:nvSpPr>
      <xdr:spPr>
        <a:xfrm>
          <a:off x="5600700" y="14916150"/>
          <a:ext cx="2305050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57" zoomScaleNormal="57" zoomScalePageLayoutView="0" workbookViewId="0" topLeftCell="A1">
      <pane ySplit="6" topLeftCell="A27" activePane="bottomLeft" state="frozen"/>
      <selection pane="topLeft" activeCell="A1" sqref="A1"/>
      <selection pane="bottomLeft" activeCell="B85" sqref="B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6" t="s">
        <v>120</v>
      </c>
      <c r="C2" s="147"/>
      <c r="D2" s="147"/>
      <c r="E2" s="147"/>
      <c r="F2" s="147"/>
      <c r="G2" s="148"/>
    </row>
    <row r="3" spans="2:7" ht="12.75">
      <c r="B3" s="149" t="s">
        <v>0</v>
      </c>
      <c r="C3" s="150"/>
      <c r="D3" s="150"/>
      <c r="E3" s="150"/>
      <c r="F3" s="150"/>
      <c r="G3" s="151"/>
    </row>
    <row r="4" spans="2:7" ht="12.75">
      <c r="B4" s="149" t="s">
        <v>121</v>
      </c>
      <c r="C4" s="150"/>
      <c r="D4" s="150"/>
      <c r="E4" s="150"/>
      <c r="F4" s="150"/>
      <c r="G4" s="151"/>
    </row>
    <row r="5" spans="2:7" ht="13.5" thickBot="1">
      <c r="B5" s="152" t="s">
        <v>1</v>
      </c>
      <c r="C5" s="153"/>
      <c r="D5" s="153"/>
      <c r="E5" s="153"/>
      <c r="F5" s="153"/>
      <c r="G5" s="15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19225604.92</v>
      </c>
      <c r="D9" s="9">
        <f>SUM(D10:D16)</f>
        <v>20403293.6</v>
      </c>
      <c r="E9" s="11" t="s">
        <v>8</v>
      </c>
      <c r="F9" s="9">
        <f>SUM(F10:F18)</f>
        <v>144566.90000000002</v>
      </c>
      <c r="G9" s="9">
        <f>SUM(G10:G18)</f>
        <v>544065.54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-0.55</v>
      </c>
      <c r="G10" s="9">
        <v>426220.08</v>
      </c>
    </row>
    <row r="11" spans="2:7" ht="12.75">
      <c r="B11" s="12" t="s">
        <v>11</v>
      </c>
      <c r="C11" s="9">
        <v>19225604.92</v>
      </c>
      <c r="D11" s="9">
        <v>20403293.6</v>
      </c>
      <c r="E11" s="13" t="s">
        <v>12</v>
      </c>
      <c r="F11" s="9">
        <v>137580.73</v>
      </c>
      <c r="G11" s="9">
        <v>110068.05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6986.1</v>
      </c>
      <c r="G16" s="9">
        <v>7776.79</v>
      </c>
    </row>
    <row r="17" spans="2:7" ht="12.75">
      <c r="B17" s="10" t="s">
        <v>23</v>
      </c>
      <c r="C17" s="9">
        <f>SUM(C18:C24)</f>
        <v>3858.35</v>
      </c>
      <c r="D17" s="9">
        <f>SUM(D18:D24)</f>
        <v>1971.44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0.62</v>
      </c>
      <c r="G18" s="9">
        <v>0.62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1858.35</v>
      </c>
      <c r="D24" s="9">
        <v>1971.44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273971.79</v>
      </c>
      <c r="G31" s="9">
        <f>SUM(G32:G37)</f>
        <v>594357.93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273971.79</v>
      </c>
      <c r="G33" s="9">
        <v>594357.93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19229463.270000003</v>
      </c>
      <c r="D47" s="9">
        <f>D9+D17+D25+D31+D37+D38+D41</f>
        <v>20405265.040000003</v>
      </c>
      <c r="E47" s="8" t="s">
        <v>82</v>
      </c>
      <c r="F47" s="9">
        <f>F9+F19+F23+F26+F27+F31+F38+F42</f>
        <v>418538.69</v>
      </c>
      <c r="G47" s="9">
        <f>G9+G19+G23+G26+G27+G31+G38+G42</f>
        <v>1138423.4700000002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22582579.41</v>
      </c>
      <c r="D52" s="9">
        <v>22582579.41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28422834.72</v>
      </c>
      <c r="D53" s="9">
        <v>27188800.08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1352960.74</v>
      </c>
      <c r="D54" s="9">
        <v>1352960.74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418538.69</v>
      </c>
      <c r="G59" s="9">
        <f>G47+G57</f>
        <v>1138423.4700000002</v>
      </c>
    </row>
    <row r="60" spans="2:7" ht="25.5">
      <c r="B60" s="6" t="s">
        <v>102</v>
      </c>
      <c r="C60" s="9">
        <f>SUM(C50:C58)</f>
        <v>52358374.87</v>
      </c>
      <c r="D60" s="9">
        <f>SUM(D50:D58)</f>
        <v>51124340.23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71587838.14</v>
      </c>
      <c r="D62" s="9">
        <f>D47+D60</f>
        <v>71529605.27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35500642.83</v>
      </c>
      <c r="G63" s="9">
        <f>SUM(G64:G66)</f>
        <v>35500642.83</v>
      </c>
    </row>
    <row r="64" spans="2:7" ht="12.75">
      <c r="B64" s="10"/>
      <c r="C64" s="9"/>
      <c r="D64" s="9"/>
      <c r="E64" s="11" t="s">
        <v>106</v>
      </c>
      <c r="F64" s="9">
        <v>33563176.21</v>
      </c>
      <c r="G64" s="9">
        <v>33563176.21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35668656.62</v>
      </c>
      <c r="G68" s="9">
        <f>SUM(G69:G73)</f>
        <v>34890538.96</v>
      </c>
    </row>
    <row r="69" spans="2:7" ht="12.75">
      <c r="B69" s="10"/>
      <c r="C69" s="9"/>
      <c r="D69" s="9"/>
      <c r="E69" s="11" t="s">
        <v>110</v>
      </c>
      <c r="F69" s="9">
        <v>1390318.65</v>
      </c>
      <c r="G69" s="9">
        <v>4664339.83</v>
      </c>
    </row>
    <row r="70" spans="2:7" ht="12.75">
      <c r="B70" s="10"/>
      <c r="C70" s="9"/>
      <c r="D70" s="9"/>
      <c r="E70" s="11" t="s">
        <v>111</v>
      </c>
      <c r="F70" s="9">
        <v>34278337.97</v>
      </c>
      <c r="G70" s="9">
        <v>30226199.13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71169299.44999999</v>
      </c>
      <c r="G79" s="9">
        <f>G63+G68+G75</f>
        <v>70391181.78999999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71587838.13999999</v>
      </c>
      <c r="G81" s="9">
        <f>G59+G79</f>
        <v>71529605.25999999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35">
      <selection activeCell="B42" sqref="B4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55" t="s">
        <v>120</v>
      </c>
      <c r="C2" s="156"/>
      <c r="D2" s="156"/>
      <c r="E2" s="156"/>
      <c r="F2" s="156"/>
      <c r="G2" s="156"/>
      <c r="H2" s="156"/>
      <c r="I2" s="157"/>
    </row>
    <row r="3" spans="2:9" ht="13.5" thickBot="1">
      <c r="B3" s="158" t="s">
        <v>124</v>
      </c>
      <c r="C3" s="159"/>
      <c r="D3" s="159"/>
      <c r="E3" s="159"/>
      <c r="F3" s="159"/>
      <c r="G3" s="159"/>
      <c r="H3" s="159"/>
      <c r="I3" s="160"/>
    </row>
    <row r="4" spans="2:9" ht="13.5" thickBot="1">
      <c r="B4" s="158" t="s">
        <v>125</v>
      </c>
      <c r="C4" s="159"/>
      <c r="D4" s="159"/>
      <c r="E4" s="159"/>
      <c r="F4" s="159"/>
      <c r="G4" s="159"/>
      <c r="H4" s="159"/>
      <c r="I4" s="160"/>
    </row>
    <row r="5" spans="2:9" ht="13.5" thickBot="1">
      <c r="B5" s="158" t="s">
        <v>1</v>
      </c>
      <c r="C5" s="159"/>
      <c r="D5" s="159"/>
      <c r="E5" s="159"/>
      <c r="F5" s="159"/>
      <c r="G5" s="159"/>
      <c r="H5" s="159"/>
      <c r="I5" s="160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1138423.47</v>
      </c>
      <c r="D17" s="30"/>
      <c r="E17" s="30"/>
      <c r="F17" s="30"/>
      <c r="G17" s="31">
        <v>418538.69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1138423.47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418538.69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61" t="s">
        <v>161</v>
      </c>
      <c r="C31" s="161"/>
      <c r="D31" s="161"/>
      <c r="E31" s="161"/>
      <c r="F31" s="161"/>
      <c r="G31" s="161"/>
      <c r="H31" s="161"/>
      <c r="I31" s="161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62" t="s">
        <v>163</v>
      </c>
      <c r="C34" s="162" t="s">
        <v>164</v>
      </c>
      <c r="D34" s="162" t="s">
        <v>165</v>
      </c>
      <c r="E34" s="42" t="s">
        <v>166</v>
      </c>
      <c r="F34" s="162" t="s">
        <v>167</v>
      </c>
      <c r="G34" s="42" t="s">
        <v>168</v>
      </c>
      <c r="H34" s="39"/>
      <c r="I34" s="39"/>
    </row>
    <row r="35" spans="2:9" ht="15.75" customHeight="1" thickBot="1">
      <c r="B35" s="163"/>
      <c r="C35" s="163"/>
      <c r="D35" s="163"/>
      <c r="E35" s="43" t="s">
        <v>169</v>
      </c>
      <c r="F35" s="163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60" zoomScaleNormal="60" zoomScalePageLayoutView="0" workbookViewId="0" topLeftCell="A1">
      <selection activeCell="C27" sqref="C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5" t="s">
        <v>120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15.75" thickBot="1">
      <c r="B3" s="158" t="s">
        <v>175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15.75" thickBot="1">
      <c r="B4" s="158" t="s">
        <v>125</v>
      </c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ht="15.75" thickBot="1">
      <c r="B5" s="158" t="s">
        <v>1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="81" zoomScaleNormal="81" zoomScalePageLayoutView="0" workbookViewId="0" topLeftCell="A73">
      <selection activeCell="B89" sqref="B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6" t="s">
        <v>120</v>
      </c>
      <c r="C2" s="147"/>
      <c r="D2" s="147"/>
      <c r="E2" s="148"/>
    </row>
    <row r="3" spans="2:5" ht="12.75">
      <c r="B3" s="171" t="s">
        <v>202</v>
      </c>
      <c r="C3" s="172"/>
      <c r="D3" s="172"/>
      <c r="E3" s="173"/>
    </row>
    <row r="4" spans="2:5" ht="12.75">
      <c r="B4" s="171" t="s">
        <v>125</v>
      </c>
      <c r="C4" s="172"/>
      <c r="D4" s="172"/>
      <c r="E4" s="173"/>
    </row>
    <row r="5" spans="2:5" ht="13.5" thickBot="1">
      <c r="B5" s="174" t="s">
        <v>1</v>
      </c>
      <c r="C5" s="175"/>
      <c r="D5" s="175"/>
      <c r="E5" s="176"/>
    </row>
    <row r="6" spans="2:5" ht="13.5" thickBot="1">
      <c r="B6" s="56"/>
      <c r="C6" s="56"/>
      <c r="D6" s="56"/>
      <c r="E6" s="56"/>
    </row>
    <row r="7" spans="2:5" ht="12.75">
      <c r="B7" s="177" t="s">
        <v>2</v>
      </c>
      <c r="C7" s="21" t="s">
        <v>203</v>
      </c>
      <c r="D7" s="179" t="s">
        <v>204</v>
      </c>
      <c r="E7" s="21" t="s">
        <v>205</v>
      </c>
    </row>
    <row r="8" spans="2:5" ht="13.5" thickBot="1">
      <c r="B8" s="178"/>
      <c r="C8" s="22" t="s">
        <v>206</v>
      </c>
      <c r="D8" s="180"/>
      <c r="E8" s="22" t="s">
        <v>207</v>
      </c>
    </row>
    <row r="9" spans="2:5" ht="12.75">
      <c r="B9" s="57" t="s">
        <v>208</v>
      </c>
      <c r="C9" s="58">
        <f>SUM(C10:C12)</f>
        <v>0</v>
      </c>
      <c r="D9" s="58">
        <f>SUM(D10:D12)</f>
        <v>0</v>
      </c>
      <c r="E9" s="58">
        <f>SUM(E10:E12)</f>
        <v>0</v>
      </c>
    </row>
    <row r="10" spans="2:5" ht="12.75">
      <c r="B10" s="59" t="s">
        <v>209</v>
      </c>
      <c r="C10" s="60">
        <v>0</v>
      </c>
      <c r="D10" s="60">
        <v>0</v>
      </c>
      <c r="E10" s="60">
        <v>0</v>
      </c>
    </row>
    <row r="11" spans="2:5" ht="12.75">
      <c r="B11" s="59" t="s">
        <v>210</v>
      </c>
      <c r="C11" s="60"/>
      <c r="D11" s="60"/>
      <c r="E11" s="60"/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27900000</v>
      </c>
      <c r="D14" s="58">
        <f>SUM(D15:D16)</f>
        <v>5416292.359999999</v>
      </c>
      <c r="E14" s="58">
        <f>SUM(E15:E16)</f>
        <v>5274820.41</v>
      </c>
    </row>
    <row r="15" spans="2:5" ht="12.75">
      <c r="B15" s="59" t="s">
        <v>213</v>
      </c>
      <c r="C15" s="60">
        <v>14745239</v>
      </c>
      <c r="D15" s="60">
        <v>3040149.79</v>
      </c>
      <c r="E15" s="60">
        <v>2898677.84</v>
      </c>
    </row>
    <row r="16" spans="2:5" ht="12.75">
      <c r="B16" s="59" t="s">
        <v>214</v>
      </c>
      <c r="C16" s="60">
        <v>13154761</v>
      </c>
      <c r="D16" s="60">
        <v>2376142.57</v>
      </c>
      <c r="E16" s="60">
        <v>2376142.57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58">
        <f>SUM(C19:C20)</f>
        <v>0</v>
      </c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-27900000</v>
      </c>
      <c r="D22" s="57">
        <f>D9-D14+D18</f>
        <v>-5416292.359999999</v>
      </c>
      <c r="E22" s="57">
        <f>E9-E14+E18</f>
        <v>-5274820.41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-27900000</v>
      </c>
      <c r="D24" s="57">
        <f>D22-D12</f>
        <v>-5416292.359999999</v>
      </c>
      <c r="E24" s="57">
        <f>E22-E12</f>
        <v>-5274820.41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-27900000</v>
      </c>
      <c r="D26" s="58">
        <f>D24-D18</f>
        <v>-5416292.359999999</v>
      </c>
      <c r="E26" s="58">
        <f>E24-E18</f>
        <v>-5274820.41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70"/>
      <c r="C28" s="170"/>
      <c r="D28" s="170"/>
      <c r="E28" s="170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-27900000</v>
      </c>
      <c r="D35" s="58">
        <f>D26-D31</f>
        <v>-5416292.359999999</v>
      </c>
      <c r="E35" s="58">
        <f>E26-E31</f>
        <v>-5274820.41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64" t="s">
        <v>221</v>
      </c>
      <c r="C38" s="166" t="s">
        <v>228</v>
      </c>
      <c r="D38" s="168" t="s">
        <v>204</v>
      </c>
      <c r="E38" s="71" t="s">
        <v>205</v>
      </c>
    </row>
    <row r="39" spans="2:5" ht="13.5" thickBot="1">
      <c r="B39" s="165"/>
      <c r="C39" s="167"/>
      <c r="D39" s="169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64" t="s">
        <v>221</v>
      </c>
      <c r="C51" s="71" t="s">
        <v>203</v>
      </c>
      <c r="D51" s="168" t="s">
        <v>204</v>
      </c>
      <c r="E51" s="71" t="s">
        <v>205</v>
      </c>
    </row>
    <row r="52" spans="2:5" ht="13.5" thickBot="1">
      <c r="B52" s="165"/>
      <c r="C52" s="72" t="s">
        <v>222</v>
      </c>
      <c r="D52" s="169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0</v>
      </c>
      <c r="D54" s="78">
        <f>D10</f>
        <v>0</v>
      </c>
      <c r="E54" s="78">
        <f>E10</f>
        <v>0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14745239</v>
      </c>
      <c r="D60" s="74">
        <f>D15</f>
        <v>3040149.79</v>
      </c>
      <c r="E60" s="74">
        <f>E15</f>
        <v>2898677.84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-14745239</v>
      </c>
      <c r="D64" s="75">
        <f>D54+D56-D60+D62</f>
        <v>-3040149.79</v>
      </c>
      <c r="E64" s="75">
        <f>E54+E56-E60+E62</f>
        <v>-2898677.84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-14745239</v>
      </c>
      <c r="D66" s="75">
        <f>D64-D56</f>
        <v>-3040149.79</v>
      </c>
      <c r="E66" s="75">
        <f>E64-E56</f>
        <v>-2898677.84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64" t="s">
        <v>221</v>
      </c>
      <c r="C69" s="166" t="s">
        <v>228</v>
      </c>
      <c r="D69" s="168" t="s">
        <v>204</v>
      </c>
      <c r="E69" s="71" t="s">
        <v>205</v>
      </c>
    </row>
    <row r="70" spans="2:5" ht="13.5" thickBot="1">
      <c r="B70" s="165"/>
      <c r="C70" s="167"/>
      <c r="D70" s="169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0</v>
      </c>
      <c r="E72" s="78">
        <f>E11</f>
        <v>0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13154761</v>
      </c>
      <c r="D78" s="74">
        <f>D16</f>
        <v>2376142.57</v>
      </c>
      <c r="E78" s="74">
        <f>E16</f>
        <v>2376142.57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-13154761</v>
      </c>
      <c r="D82" s="75">
        <f>D72+D74-D78+D80</f>
        <v>-2376142.57</v>
      </c>
      <c r="E82" s="75">
        <f>E72+E74-E78+E80</f>
        <v>-2376142.57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-13154761</v>
      </c>
      <c r="D84" s="75">
        <f>D82-D74</f>
        <v>-2376142.57</v>
      </c>
      <c r="E84" s="75">
        <f>E82-E74</f>
        <v>-2376142.57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72">
      <selection activeCell="B81" sqref="B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46" t="s">
        <v>120</v>
      </c>
      <c r="C2" s="147"/>
      <c r="D2" s="147"/>
      <c r="E2" s="147"/>
      <c r="F2" s="147"/>
      <c r="G2" s="147"/>
      <c r="H2" s="148"/>
    </row>
    <row r="3" spans="2:8" ht="12.75">
      <c r="B3" s="171" t="s">
        <v>244</v>
      </c>
      <c r="C3" s="172"/>
      <c r="D3" s="172"/>
      <c r="E3" s="172"/>
      <c r="F3" s="172"/>
      <c r="G3" s="172"/>
      <c r="H3" s="173"/>
    </row>
    <row r="4" spans="2:8" ht="12.75">
      <c r="B4" s="171" t="s">
        <v>125</v>
      </c>
      <c r="C4" s="172"/>
      <c r="D4" s="172"/>
      <c r="E4" s="172"/>
      <c r="F4" s="172"/>
      <c r="G4" s="172"/>
      <c r="H4" s="173"/>
    </row>
    <row r="5" spans="2:8" ht="13.5" thickBot="1">
      <c r="B5" s="174" t="s">
        <v>1</v>
      </c>
      <c r="C5" s="175"/>
      <c r="D5" s="175"/>
      <c r="E5" s="175"/>
      <c r="F5" s="175"/>
      <c r="G5" s="175"/>
      <c r="H5" s="176"/>
    </row>
    <row r="6" spans="2:8" ht="13.5" thickBot="1">
      <c r="B6" s="20"/>
      <c r="C6" s="183" t="s">
        <v>245</v>
      </c>
      <c r="D6" s="184"/>
      <c r="E6" s="184"/>
      <c r="F6" s="184"/>
      <c r="G6" s="185"/>
      <c r="H6" s="181" t="s">
        <v>246</v>
      </c>
    </row>
    <row r="7" spans="2:8" ht="12.75">
      <c r="B7" s="88" t="s">
        <v>221</v>
      </c>
      <c r="C7" s="181" t="s">
        <v>247</v>
      </c>
      <c r="D7" s="179" t="s">
        <v>248</v>
      </c>
      <c r="E7" s="181" t="s">
        <v>249</v>
      </c>
      <c r="F7" s="181" t="s">
        <v>204</v>
      </c>
      <c r="G7" s="181" t="s">
        <v>250</v>
      </c>
      <c r="H7" s="186"/>
    </row>
    <row r="8" spans="2:8" ht="13.5" thickBot="1">
      <c r="B8" s="89" t="s">
        <v>134</v>
      </c>
      <c r="C8" s="182"/>
      <c r="D8" s="180"/>
      <c r="E8" s="182"/>
      <c r="F8" s="182"/>
      <c r="G8" s="182"/>
      <c r="H8" s="182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256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0</v>
      </c>
      <c r="D42" s="97">
        <f t="shared" si="7"/>
        <v>0</v>
      </c>
      <c r="E42" s="97">
        <f t="shared" si="7"/>
        <v>0</v>
      </c>
      <c r="F42" s="97">
        <f t="shared" si="7"/>
        <v>0</v>
      </c>
      <c r="G42" s="97">
        <f t="shared" si="7"/>
        <v>0</v>
      </c>
      <c r="H42" s="97">
        <f t="shared" si="7"/>
        <v>0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0</v>
      </c>
      <c r="D72" s="96">
        <f t="shared" si="15"/>
        <v>0</v>
      </c>
      <c r="E72" s="96">
        <f t="shared" si="15"/>
        <v>0</v>
      </c>
      <c r="F72" s="96">
        <f t="shared" si="15"/>
        <v>0</v>
      </c>
      <c r="G72" s="96">
        <f t="shared" si="15"/>
        <v>0</v>
      </c>
      <c r="H72" s="96">
        <f t="shared" si="15"/>
        <v>0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C164" sqref="C16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6" t="s">
        <v>120</v>
      </c>
      <c r="C2" s="147"/>
      <c r="D2" s="147"/>
      <c r="E2" s="147"/>
      <c r="F2" s="147"/>
      <c r="G2" s="147"/>
      <c r="H2" s="147"/>
      <c r="I2" s="189"/>
    </row>
    <row r="3" spans="2:9" ht="12.75">
      <c r="B3" s="171" t="s">
        <v>313</v>
      </c>
      <c r="C3" s="172"/>
      <c r="D3" s="172"/>
      <c r="E3" s="172"/>
      <c r="F3" s="172"/>
      <c r="G3" s="172"/>
      <c r="H3" s="172"/>
      <c r="I3" s="190"/>
    </row>
    <row r="4" spans="2:9" ht="12.75">
      <c r="B4" s="171" t="s">
        <v>314</v>
      </c>
      <c r="C4" s="172"/>
      <c r="D4" s="172"/>
      <c r="E4" s="172"/>
      <c r="F4" s="172"/>
      <c r="G4" s="172"/>
      <c r="H4" s="172"/>
      <c r="I4" s="190"/>
    </row>
    <row r="5" spans="2:9" ht="12.75">
      <c r="B5" s="171" t="s">
        <v>125</v>
      </c>
      <c r="C5" s="172"/>
      <c r="D5" s="172"/>
      <c r="E5" s="172"/>
      <c r="F5" s="172"/>
      <c r="G5" s="172"/>
      <c r="H5" s="172"/>
      <c r="I5" s="190"/>
    </row>
    <row r="6" spans="2:9" ht="13.5" thickBot="1">
      <c r="B6" s="174" t="s">
        <v>1</v>
      </c>
      <c r="C6" s="175"/>
      <c r="D6" s="175"/>
      <c r="E6" s="175"/>
      <c r="F6" s="175"/>
      <c r="G6" s="175"/>
      <c r="H6" s="175"/>
      <c r="I6" s="191"/>
    </row>
    <row r="7" spans="2:9" ht="15.75" customHeight="1">
      <c r="B7" s="146" t="s">
        <v>2</v>
      </c>
      <c r="C7" s="148"/>
      <c r="D7" s="146" t="s">
        <v>315</v>
      </c>
      <c r="E7" s="147"/>
      <c r="F7" s="147"/>
      <c r="G7" s="147"/>
      <c r="H7" s="148"/>
      <c r="I7" s="181" t="s">
        <v>316</v>
      </c>
    </row>
    <row r="8" spans="2:9" ht="15" customHeight="1" thickBot="1">
      <c r="B8" s="171"/>
      <c r="C8" s="173"/>
      <c r="D8" s="174"/>
      <c r="E8" s="175"/>
      <c r="F8" s="175"/>
      <c r="G8" s="175"/>
      <c r="H8" s="176"/>
      <c r="I8" s="186"/>
    </row>
    <row r="9" spans="2:9" ht="26.25" thickBot="1">
      <c r="B9" s="174"/>
      <c r="C9" s="176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82"/>
    </row>
    <row r="10" spans="2:9" ht="12.75">
      <c r="B10" s="110" t="s">
        <v>319</v>
      </c>
      <c r="C10" s="111"/>
      <c r="D10" s="112">
        <f aca="true" t="shared" si="0" ref="D10:I10">D11+D19+D29+D39+D49+D59+D72+D76+D63</f>
        <v>14745239</v>
      </c>
      <c r="E10" s="112">
        <f t="shared" si="0"/>
        <v>0</v>
      </c>
      <c r="F10" s="112">
        <f t="shared" si="0"/>
        <v>14745239</v>
      </c>
      <c r="G10" s="112">
        <f t="shared" si="0"/>
        <v>3040149.7900000005</v>
      </c>
      <c r="H10" s="112">
        <f t="shared" si="0"/>
        <v>2898677.8400000003</v>
      </c>
      <c r="I10" s="112">
        <f t="shared" si="0"/>
        <v>11705089.21</v>
      </c>
    </row>
    <row r="11" spans="2:9" ht="12.75">
      <c r="B11" s="113" t="s">
        <v>320</v>
      </c>
      <c r="C11" s="114"/>
      <c r="D11" s="98">
        <f aca="true" t="shared" si="1" ref="D11:I11">SUM(D12:D18)</f>
        <v>11877760.17</v>
      </c>
      <c r="E11" s="98">
        <f t="shared" si="1"/>
        <v>0</v>
      </c>
      <c r="F11" s="98">
        <f t="shared" si="1"/>
        <v>11877760.17</v>
      </c>
      <c r="G11" s="98">
        <f t="shared" si="1"/>
        <v>2288361.2</v>
      </c>
      <c r="H11" s="98">
        <f t="shared" si="1"/>
        <v>2288361.2</v>
      </c>
      <c r="I11" s="98">
        <f t="shared" si="1"/>
        <v>9589398.97</v>
      </c>
    </row>
    <row r="12" spans="2:9" ht="12.75">
      <c r="B12" s="115" t="s">
        <v>321</v>
      </c>
      <c r="C12" s="116"/>
      <c r="D12" s="98">
        <v>6423280.24</v>
      </c>
      <c r="E12" s="90">
        <v>0</v>
      </c>
      <c r="F12" s="90">
        <f>D12+E12</f>
        <v>6423280.24</v>
      </c>
      <c r="G12" s="90">
        <v>1537468.56</v>
      </c>
      <c r="H12" s="90">
        <v>1537468.56</v>
      </c>
      <c r="I12" s="90">
        <f>F12-G12</f>
        <v>4885811.68</v>
      </c>
    </row>
    <row r="13" spans="2:9" ht="12.75">
      <c r="B13" s="115" t="s">
        <v>322</v>
      </c>
      <c r="C13" s="116"/>
      <c r="D13" s="98"/>
      <c r="E13" s="90"/>
      <c r="F13" s="90">
        <f aca="true" t="shared" si="2" ref="F13:F18">D13+E13</f>
        <v>0</v>
      </c>
      <c r="G13" s="90"/>
      <c r="H13" s="90"/>
      <c r="I13" s="90">
        <f aca="true" t="shared" si="3" ref="I13:I18">F13-G13</f>
        <v>0</v>
      </c>
    </row>
    <row r="14" spans="2:9" ht="12.75">
      <c r="B14" s="115" t="s">
        <v>323</v>
      </c>
      <c r="C14" s="116"/>
      <c r="D14" s="98">
        <v>2386346.94</v>
      </c>
      <c r="E14" s="90">
        <v>0</v>
      </c>
      <c r="F14" s="90">
        <f t="shared" si="2"/>
        <v>2386346.94</v>
      </c>
      <c r="G14" s="90">
        <v>156932.8</v>
      </c>
      <c r="H14" s="90">
        <v>156932.8</v>
      </c>
      <c r="I14" s="90">
        <f t="shared" si="3"/>
        <v>2229414.14</v>
      </c>
    </row>
    <row r="15" spans="2:9" ht="12.75">
      <c r="B15" s="115" t="s">
        <v>324</v>
      </c>
      <c r="C15" s="116"/>
      <c r="D15" s="98">
        <v>1485736.33</v>
      </c>
      <c r="E15" s="90">
        <v>0</v>
      </c>
      <c r="F15" s="90">
        <f t="shared" si="2"/>
        <v>1485736.33</v>
      </c>
      <c r="G15" s="90">
        <v>230300.49</v>
      </c>
      <c r="H15" s="90">
        <v>230300.49</v>
      </c>
      <c r="I15" s="90">
        <f t="shared" si="3"/>
        <v>1255435.84</v>
      </c>
    </row>
    <row r="16" spans="2:9" ht="12.75">
      <c r="B16" s="115" t="s">
        <v>325</v>
      </c>
      <c r="C16" s="116"/>
      <c r="D16" s="98">
        <v>994728.1</v>
      </c>
      <c r="E16" s="90">
        <v>0</v>
      </c>
      <c r="F16" s="90">
        <f t="shared" si="2"/>
        <v>994728.1</v>
      </c>
      <c r="G16" s="90">
        <v>217569.64</v>
      </c>
      <c r="H16" s="90">
        <v>217569.64</v>
      </c>
      <c r="I16" s="90">
        <f t="shared" si="3"/>
        <v>777158.46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>
        <v>587668.56</v>
      </c>
      <c r="E18" s="90">
        <v>0</v>
      </c>
      <c r="F18" s="90">
        <f t="shared" si="2"/>
        <v>587668.56</v>
      </c>
      <c r="G18" s="90">
        <v>146089.71</v>
      </c>
      <c r="H18" s="90">
        <v>146089.71</v>
      </c>
      <c r="I18" s="90">
        <f t="shared" si="3"/>
        <v>441578.8500000001</v>
      </c>
    </row>
    <row r="19" spans="2:9" ht="12.75">
      <c r="B19" s="113" t="s">
        <v>328</v>
      </c>
      <c r="C19" s="114"/>
      <c r="D19" s="98">
        <f aca="true" t="shared" si="4" ref="D19:I19">SUM(D20:D28)</f>
        <v>870381.3</v>
      </c>
      <c r="E19" s="98">
        <f t="shared" si="4"/>
        <v>24149.24</v>
      </c>
      <c r="F19" s="98">
        <f t="shared" si="4"/>
        <v>894530.54</v>
      </c>
      <c r="G19" s="98">
        <f t="shared" si="4"/>
        <v>347294.87</v>
      </c>
      <c r="H19" s="98">
        <f t="shared" si="4"/>
        <v>284122.92</v>
      </c>
      <c r="I19" s="98">
        <f t="shared" si="4"/>
        <v>547235.67</v>
      </c>
    </row>
    <row r="20" spans="2:9" ht="12.75">
      <c r="B20" s="115" t="s">
        <v>329</v>
      </c>
      <c r="C20" s="116"/>
      <c r="D20" s="98">
        <v>340063.56</v>
      </c>
      <c r="E20" s="90">
        <v>24149.24</v>
      </c>
      <c r="F20" s="98">
        <f aca="true" t="shared" si="5" ref="F20:F28">D20+E20</f>
        <v>364212.8</v>
      </c>
      <c r="G20" s="90">
        <v>149805.42</v>
      </c>
      <c r="H20" s="90">
        <v>149805.42</v>
      </c>
      <c r="I20" s="90">
        <f>F20-G20</f>
        <v>214407.37999999998</v>
      </c>
    </row>
    <row r="21" spans="2:9" ht="12.75">
      <c r="B21" s="115" t="s">
        <v>330</v>
      </c>
      <c r="C21" s="116"/>
      <c r="D21" s="98">
        <v>109888.27</v>
      </c>
      <c r="E21" s="90">
        <v>0</v>
      </c>
      <c r="F21" s="98">
        <f t="shared" si="5"/>
        <v>109888.27</v>
      </c>
      <c r="G21" s="90">
        <v>18705.63</v>
      </c>
      <c r="H21" s="90">
        <v>18705.63</v>
      </c>
      <c r="I21" s="90">
        <f aca="true" t="shared" si="6" ref="I21:I83">F21-G21</f>
        <v>91182.64</v>
      </c>
    </row>
    <row r="22" spans="2:9" ht="12.75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332</v>
      </c>
      <c r="C23" s="116"/>
      <c r="D23" s="98">
        <v>40000</v>
      </c>
      <c r="E23" s="90">
        <v>0</v>
      </c>
      <c r="F23" s="98">
        <f t="shared" si="5"/>
        <v>40000</v>
      </c>
      <c r="G23" s="90">
        <v>14976.54</v>
      </c>
      <c r="H23" s="90">
        <v>9988.27</v>
      </c>
      <c r="I23" s="90">
        <f t="shared" si="6"/>
        <v>25023.46</v>
      </c>
    </row>
    <row r="24" spans="2:9" ht="12.75">
      <c r="B24" s="115" t="s">
        <v>333</v>
      </c>
      <c r="C24" s="116"/>
      <c r="D24" s="98">
        <v>97236</v>
      </c>
      <c r="E24" s="90">
        <v>0</v>
      </c>
      <c r="F24" s="98">
        <f t="shared" si="5"/>
        <v>97236</v>
      </c>
      <c r="G24" s="90">
        <v>37196.36</v>
      </c>
      <c r="H24" s="90">
        <v>22212.68</v>
      </c>
      <c r="I24" s="90">
        <f t="shared" si="6"/>
        <v>60039.64</v>
      </c>
    </row>
    <row r="25" spans="2:9" ht="12.75">
      <c r="B25" s="115" t="s">
        <v>334</v>
      </c>
      <c r="C25" s="116"/>
      <c r="D25" s="98">
        <v>78700</v>
      </c>
      <c r="E25" s="90">
        <v>0</v>
      </c>
      <c r="F25" s="98">
        <f t="shared" si="5"/>
        <v>78700</v>
      </c>
      <c r="G25" s="90">
        <v>18462.92</v>
      </c>
      <c r="H25" s="90">
        <v>18462.92</v>
      </c>
      <c r="I25" s="90">
        <f t="shared" si="6"/>
        <v>60237.08</v>
      </c>
    </row>
    <row r="26" spans="2:9" ht="12.75">
      <c r="B26" s="115" t="s">
        <v>335</v>
      </c>
      <c r="C26" s="116"/>
      <c r="D26" s="98">
        <v>6000</v>
      </c>
      <c r="E26" s="90">
        <v>0</v>
      </c>
      <c r="F26" s="98">
        <f t="shared" si="5"/>
        <v>6000</v>
      </c>
      <c r="G26" s="90">
        <v>1914</v>
      </c>
      <c r="H26" s="90">
        <v>1914</v>
      </c>
      <c r="I26" s="90">
        <f t="shared" si="6"/>
        <v>4086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198493.47</v>
      </c>
      <c r="E28" s="90">
        <v>0</v>
      </c>
      <c r="F28" s="98">
        <f t="shared" si="5"/>
        <v>198493.47</v>
      </c>
      <c r="G28" s="90">
        <v>106234</v>
      </c>
      <c r="H28" s="90">
        <v>63034</v>
      </c>
      <c r="I28" s="90">
        <f t="shared" si="6"/>
        <v>92259.47</v>
      </c>
    </row>
    <row r="29" spans="2:9" ht="12.75">
      <c r="B29" s="113" t="s">
        <v>338</v>
      </c>
      <c r="C29" s="114"/>
      <c r="D29" s="98">
        <f aca="true" t="shared" si="7" ref="D29:I29">SUM(D30:D38)</f>
        <v>1997097.53</v>
      </c>
      <c r="E29" s="98">
        <f t="shared" si="7"/>
        <v>-24149.24</v>
      </c>
      <c r="F29" s="98">
        <f t="shared" si="7"/>
        <v>1972948.29</v>
      </c>
      <c r="G29" s="98">
        <f t="shared" si="7"/>
        <v>404493.72000000003</v>
      </c>
      <c r="H29" s="98">
        <f t="shared" si="7"/>
        <v>326193.72000000003</v>
      </c>
      <c r="I29" s="98">
        <f t="shared" si="7"/>
        <v>1568454.5699999998</v>
      </c>
    </row>
    <row r="30" spans="2:9" ht="12.75">
      <c r="B30" s="115" t="s">
        <v>339</v>
      </c>
      <c r="C30" s="116"/>
      <c r="D30" s="98">
        <v>306238.5</v>
      </c>
      <c r="E30" s="90">
        <v>-8941.01</v>
      </c>
      <c r="F30" s="98">
        <f aca="true" t="shared" si="8" ref="F30:F38">D30+E30</f>
        <v>297297.49</v>
      </c>
      <c r="G30" s="90">
        <v>47448.99</v>
      </c>
      <c r="H30" s="90">
        <v>47448.99</v>
      </c>
      <c r="I30" s="90">
        <f t="shared" si="6"/>
        <v>249848.5</v>
      </c>
    </row>
    <row r="31" spans="2:9" ht="12.75">
      <c r="B31" s="115" t="s">
        <v>340</v>
      </c>
      <c r="C31" s="116"/>
      <c r="D31" s="98">
        <v>50000</v>
      </c>
      <c r="E31" s="90">
        <v>0</v>
      </c>
      <c r="F31" s="98">
        <f t="shared" si="8"/>
        <v>50000</v>
      </c>
      <c r="G31" s="90">
        <v>0</v>
      </c>
      <c r="H31" s="90">
        <v>0</v>
      </c>
      <c r="I31" s="90">
        <f t="shared" si="6"/>
        <v>50000</v>
      </c>
    </row>
    <row r="32" spans="2:9" ht="12.75">
      <c r="B32" s="115" t="s">
        <v>341</v>
      </c>
      <c r="C32" s="116"/>
      <c r="D32" s="98">
        <v>606233.05</v>
      </c>
      <c r="E32" s="90">
        <v>-1149.52</v>
      </c>
      <c r="F32" s="98">
        <f t="shared" si="8"/>
        <v>605083.53</v>
      </c>
      <c r="G32" s="90">
        <v>237426.48</v>
      </c>
      <c r="H32" s="90">
        <v>159126.48</v>
      </c>
      <c r="I32" s="90">
        <f t="shared" si="6"/>
        <v>367657.05000000005</v>
      </c>
    </row>
    <row r="33" spans="2:9" ht="12.75">
      <c r="B33" s="115" t="s">
        <v>342</v>
      </c>
      <c r="C33" s="116"/>
      <c r="D33" s="98">
        <v>51950.11</v>
      </c>
      <c r="E33" s="90">
        <v>-3854.62</v>
      </c>
      <c r="F33" s="98">
        <f t="shared" si="8"/>
        <v>48095.49</v>
      </c>
      <c r="G33" s="90">
        <v>19027.1</v>
      </c>
      <c r="H33" s="90">
        <v>19027.1</v>
      </c>
      <c r="I33" s="90">
        <f t="shared" si="6"/>
        <v>29068.39</v>
      </c>
    </row>
    <row r="34" spans="2:9" ht="12.75">
      <c r="B34" s="115" t="s">
        <v>343</v>
      </c>
      <c r="C34" s="116"/>
      <c r="D34" s="98">
        <v>341800</v>
      </c>
      <c r="E34" s="90">
        <v>0</v>
      </c>
      <c r="F34" s="98">
        <f t="shared" si="8"/>
        <v>341800</v>
      </c>
      <c r="G34" s="90">
        <v>20222.99</v>
      </c>
      <c r="H34" s="90">
        <v>20222.99</v>
      </c>
      <c r="I34" s="90">
        <f t="shared" si="6"/>
        <v>321577.01</v>
      </c>
    </row>
    <row r="35" spans="2:9" ht="12.75">
      <c r="B35" s="115" t="s">
        <v>344</v>
      </c>
      <c r="C35" s="116"/>
      <c r="D35" s="98">
        <v>34200</v>
      </c>
      <c r="E35" s="90">
        <v>0</v>
      </c>
      <c r="F35" s="98">
        <f t="shared" si="8"/>
        <v>34200</v>
      </c>
      <c r="G35" s="90">
        <v>24000.01</v>
      </c>
      <c r="H35" s="90">
        <v>24000.01</v>
      </c>
      <c r="I35" s="90">
        <f t="shared" si="6"/>
        <v>10199.990000000002</v>
      </c>
    </row>
    <row r="36" spans="2:9" ht="12.75">
      <c r="B36" s="115" t="s">
        <v>345</v>
      </c>
      <c r="C36" s="116"/>
      <c r="D36" s="98">
        <v>98500</v>
      </c>
      <c r="E36" s="90">
        <v>-8000</v>
      </c>
      <c r="F36" s="98">
        <f t="shared" si="8"/>
        <v>90500</v>
      </c>
      <c r="G36" s="90">
        <v>0</v>
      </c>
      <c r="H36" s="90">
        <v>0</v>
      </c>
      <c r="I36" s="90">
        <f t="shared" si="6"/>
        <v>90500</v>
      </c>
    </row>
    <row r="37" spans="2:9" ht="12.75">
      <c r="B37" s="115" t="s">
        <v>346</v>
      </c>
      <c r="C37" s="116"/>
      <c r="D37" s="98">
        <v>163521.96</v>
      </c>
      <c r="E37" s="90">
        <v>0</v>
      </c>
      <c r="F37" s="98">
        <f t="shared" si="8"/>
        <v>163521.96</v>
      </c>
      <c r="G37" s="90">
        <v>16521.65</v>
      </c>
      <c r="H37" s="90">
        <v>16521.65</v>
      </c>
      <c r="I37" s="90">
        <f t="shared" si="6"/>
        <v>147000.31</v>
      </c>
    </row>
    <row r="38" spans="2:9" ht="12.75">
      <c r="B38" s="115" t="s">
        <v>347</v>
      </c>
      <c r="C38" s="116"/>
      <c r="D38" s="98">
        <v>344653.91</v>
      </c>
      <c r="E38" s="90">
        <v>-2204.09</v>
      </c>
      <c r="F38" s="98">
        <f t="shared" si="8"/>
        <v>342449.81999999995</v>
      </c>
      <c r="G38" s="90">
        <v>39846.5</v>
      </c>
      <c r="H38" s="90">
        <v>39846.5</v>
      </c>
      <c r="I38" s="90">
        <f t="shared" si="6"/>
        <v>302603.31999999995</v>
      </c>
    </row>
    <row r="39" spans="2:9" ht="25.5" customHeight="1">
      <c r="B39" s="187" t="s">
        <v>348</v>
      </c>
      <c r="C39" s="188"/>
      <c r="D39" s="98">
        <f aca="true" t="shared" si="9" ref="D39:I3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ht="12.75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87" t="s">
        <v>358</v>
      </c>
      <c r="C49" s="188"/>
      <c r="D49" s="98">
        <f aca="true" t="shared" si="11" ref="D49:I49">SUM(D50:D58)</f>
        <v>0</v>
      </c>
      <c r="E49" s="98">
        <f t="shared" si="11"/>
        <v>0</v>
      </c>
      <c r="F49" s="98">
        <f t="shared" si="11"/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</row>
    <row r="50" spans="2:9" ht="12.75">
      <c r="B50" s="115" t="s">
        <v>359</v>
      </c>
      <c r="C50" s="116"/>
      <c r="D50" s="98"/>
      <c r="E50" s="90"/>
      <c r="F50" s="98">
        <f t="shared" si="10"/>
        <v>0</v>
      </c>
      <c r="G50" s="90"/>
      <c r="H50" s="90"/>
      <c r="I50" s="90">
        <f t="shared" si="6"/>
        <v>0</v>
      </c>
    </row>
    <row r="51" spans="2:9" ht="12.75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87" t="s">
        <v>372</v>
      </c>
      <c r="C63" s="188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13154760.999999998</v>
      </c>
      <c r="E85" s="122">
        <f>E86+E104+E94+E114+E124+E134+E138+E147+E151</f>
        <v>0</v>
      </c>
      <c r="F85" s="122">
        <f t="shared" si="12"/>
        <v>13154760.999999998</v>
      </c>
      <c r="G85" s="122">
        <f>G86+G104+G94+G114+G124+G134+G138+G147+G151</f>
        <v>2376142.57</v>
      </c>
      <c r="H85" s="122">
        <f>H86+H104+H94+H114+H124+H134+H138+H147+H151</f>
        <v>2376142.57</v>
      </c>
      <c r="I85" s="122">
        <f t="shared" si="12"/>
        <v>10778618.429999998</v>
      </c>
    </row>
    <row r="86" spans="2:9" ht="12.75">
      <c r="B86" s="113" t="s">
        <v>320</v>
      </c>
      <c r="C86" s="114"/>
      <c r="D86" s="98">
        <f>SUM(D87:D93)</f>
        <v>12157760.999999998</v>
      </c>
      <c r="E86" s="98">
        <f>SUM(E87:E93)</f>
        <v>0</v>
      </c>
      <c r="F86" s="98">
        <f>SUM(F87:F93)</f>
        <v>12157760.999999998</v>
      </c>
      <c r="G86" s="98">
        <f>SUM(G87:G93)</f>
        <v>2198361.32</v>
      </c>
      <c r="H86" s="98">
        <f>SUM(H87:H93)</f>
        <v>2198361.32</v>
      </c>
      <c r="I86" s="90">
        <f aca="true" t="shared" si="13" ref="I86:I149">F86-G86</f>
        <v>9959399.679999998</v>
      </c>
    </row>
    <row r="87" spans="2:9" ht="12.75">
      <c r="B87" s="115" t="s">
        <v>321</v>
      </c>
      <c r="C87" s="116"/>
      <c r="D87" s="98">
        <v>6447705.16</v>
      </c>
      <c r="E87" s="90">
        <v>0</v>
      </c>
      <c r="F87" s="98">
        <f aca="true" t="shared" si="14" ref="F87:F103">D87+E87</f>
        <v>6447705.16</v>
      </c>
      <c r="G87" s="90">
        <v>1537468.63</v>
      </c>
      <c r="H87" s="90">
        <v>1537468.63</v>
      </c>
      <c r="I87" s="90">
        <f t="shared" si="13"/>
        <v>4910236.53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>
        <v>2486793.38</v>
      </c>
      <c r="E89" s="90">
        <v>0</v>
      </c>
      <c r="F89" s="98">
        <f t="shared" si="14"/>
        <v>2486793.38</v>
      </c>
      <c r="G89" s="90">
        <v>156932.82</v>
      </c>
      <c r="H89" s="90">
        <v>156932.82</v>
      </c>
      <c r="I89" s="90">
        <f t="shared" si="13"/>
        <v>2329860.56</v>
      </c>
    </row>
    <row r="90" spans="2:9" ht="12.75">
      <c r="B90" s="115" t="s">
        <v>324</v>
      </c>
      <c r="C90" s="116"/>
      <c r="D90" s="98">
        <v>1485172.02</v>
      </c>
      <c r="E90" s="90">
        <v>0</v>
      </c>
      <c r="F90" s="98">
        <f t="shared" si="14"/>
        <v>1485172.02</v>
      </c>
      <c r="G90" s="90">
        <v>230300.51</v>
      </c>
      <c r="H90" s="90">
        <v>230300.51</v>
      </c>
      <c r="I90" s="90">
        <f t="shared" si="13"/>
        <v>1254871.51</v>
      </c>
    </row>
    <row r="91" spans="2:9" ht="12.75">
      <c r="B91" s="115" t="s">
        <v>325</v>
      </c>
      <c r="C91" s="116"/>
      <c r="D91" s="98">
        <v>1052906.44</v>
      </c>
      <c r="E91" s="90">
        <v>0</v>
      </c>
      <c r="F91" s="98">
        <f t="shared" si="14"/>
        <v>1052906.44</v>
      </c>
      <c r="G91" s="90">
        <v>127569.65</v>
      </c>
      <c r="H91" s="90">
        <v>127569.65</v>
      </c>
      <c r="I91" s="90">
        <f t="shared" si="13"/>
        <v>925336.7899999999</v>
      </c>
    </row>
    <row r="92" spans="2:9" ht="12.75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327</v>
      </c>
      <c r="C93" s="116"/>
      <c r="D93" s="98">
        <v>685184</v>
      </c>
      <c r="E93" s="90">
        <v>0</v>
      </c>
      <c r="F93" s="98">
        <f t="shared" si="14"/>
        <v>685184</v>
      </c>
      <c r="G93" s="90">
        <v>146089.71</v>
      </c>
      <c r="H93" s="90">
        <v>146089.71</v>
      </c>
      <c r="I93" s="90">
        <f t="shared" si="13"/>
        <v>539094.29</v>
      </c>
    </row>
    <row r="94" spans="2:9" ht="12.75">
      <c r="B94" s="113" t="s">
        <v>328</v>
      </c>
      <c r="C94" s="114"/>
      <c r="D94" s="98">
        <f>SUM(D95:D103)</f>
        <v>81275.17</v>
      </c>
      <c r="E94" s="98">
        <f>SUM(E95:E103)</f>
        <v>0</v>
      </c>
      <c r="F94" s="98">
        <f>SUM(F95:F103)</f>
        <v>81275.17</v>
      </c>
      <c r="G94" s="98">
        <f>SUM(G95:G103)</f>
        <v>3000.02</v>
      </c>
      <c r="H94" s="98">
        <f>SUM(H95:H103)</f>
        <v>3000.02</v>
      </c>
      <c r="I94" s="90">
        <f t="shared" si="13"/>
        <v>78275.15</v>
      </c>
    </row>
    <row r="95" spans="2:9" ht="12.75">
      <c r="B95" s="115" t="s">
        <v>329</v>
      </c>
      <c r="C95" s="116"/>
      <c r="D95" s="98">
        <v>51275.17</v>
      </c>
      <c r="E95" s="90">
        <v>0</v>
      </c>
      <c r="F95" s="98">
        <f t="shared" si="14"/>
        <v>51275.17</v>
      </c>
      <c r="G95" s="90">
        <v>0</v>
      </c>
      <c r="H95" s="90">
        <v>0</v>
      </c>
      <c r="I95" s="90">
        <f t="shared" si="13"/>
        <v>51275.17</v>
      </c>
    </row>
    <row r="96" spans="2:9" ht="12.75">
      <c r="B96" s="115" t="s">
        <v>330</v>
      </c>
      <c r="C96" s="116"/>
      <c r="D96" s="98">
        <v>12000</v>
      </c>
      <c r="E96" s="90">
        <v>0</v>
      </c>
      <c r="F96" s="98">
        <f t="shared" si="14"/>
        <v>12000</v>
      </c>
      <c r="G96" s="90">
        <v>3000.02</v>
      </c>
      <c r="H96" s="90">
        <v>3000.02</v>
      </c>
      <c r="I96" s="90">
        <f t="shared" si="13"/>
        <v>8999.98</v>
      </c>
    </row>
    <row r="97" spans="2:9" ht="12.75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332</v>
      </c>
      <c r="C98" s="116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ht="12.75">
      <c r="B99" s="115" t="s">
        <v>333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ht="12.75">
      <c r="B100" s="115" t="s">
        <v>334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ht="12.75">
      <c r="B101" s="115" t="s">
        <v>335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>
        <v>18000</v>
      </c>
      <c r="E103" s="90">
        <v>0</v>
      </c>
      <c r="F103" s="98">
        <f t="shared" si="14"/>
        <v>18000</v>
      </c>
      <c r="G103" s="90">
        <v>0</v>
      </c>
      <c r="H103" s="90">
        <v>0</v>
      </c>
      <c r="I103" s="90">
        <f t="shared" si="13"/>
        <v>18000</v>
      </c>
    </row>
    <row r="104" spans="2:9" ht="12.75">
      <c r="B104" s="113" t="s">
        <v>338</v>
      </c>
      <c r="C104" s="114"/>
      <c r="D104" s="98">
        <f>SUM(D105:D113)</f>
        <v>915724.83</v>
      </c>
      <c r="E104" s="98">
        <f>SUM(E105:E113)</f>
        <v>0</v>
      </c>
      <c r="F104" s="98">
        <f>SUM(F105:F113)</f>
        <v>915724.83</v>
      </c>
      <c r="G104" s="98">
        <f>SUM(G105:G113)</f>
        <v>174781.22999999998</v>
      </c>
      <c r="H104" s="98">
        <f>SUM(H105:H113)</f>
        <v>174781.22999999998</v>
      </c>
      <c r="I104" s="90">
        <f t="shared" si="13"/>
        <v>740943.6</v>
      </c>
    </row>
    <row r="105" spans="2:9" ht="12.75">
      <c r="B105" s="115" t="s">
        <v>339</v>
      </c>
      <c r="C105" s="116"/>
      <c r="D105" s="98">
        <v>17988</v>
      </c>
      <c r="E105" s="90">
        <v>0</v>
      </c>
      <c r="F105" s="90">
        <f>D105+E105</f>
        <v>17988</v>
      </c>
      <c r="G105" s="90">
        <v>4497</v>
      </c>
      <c r="H105" s="90">
        <v>4497</v>
      </c>
      <c r="I105" s="90">
        <f t="shared" si="13"/>
        <v>13491</v>
      </c>
    </row>
    <row r="106" spans="2:9" ht="12.75">
      <c r="B106" s="115" t="s">
        <v>340</v>
      </c>
      <c r="C106" s="116"/>
      <c r="D106" s="98">
        <v>30000</v>
      </c>
      <c r="E106" s="90">
        <v>0</v>
      </c>
      <c r="F106" s="90">
        <f aca="true" t="shared" si="15" ref="F106:F113">D106+E106</f>
        <v>30000</v>
      </c>
      <c r="G106" s="90">
        <v>0</v>
      </c>
      <c r="H106" s="90">
        <v>0</v>
      </c>
      <c r="I106" s="90">
        <f t="shared" si="13"/>
        <v>30000</v>
      </c>
    </row>
    <row r="107" spans="2:9" ht="12.75">
      <c r="B107" s="115" t="s">
        <v>341</v>
      </c>
      <c r="C107" s="116"/>
      <c r="D107" s="98">
        <v>70000</v>
      </c>
      <c r="E107" s="90">
        <v>0</v>
      </c>
      <c r="F107" s="90">
        <f t="shared" si="15"/>
        <v>70000</v>
      </c>
      <c r="G107" s="90">
        <v>35000</v>
      </c>
      <c r="H107" s="90">
        <v>35000</v>
      </c>
      <c r="I107" s="90">
        <f t="shared" si="13"/>
        <v>35000</v>
      </c>
    </row>
    <row r="108" spans="2:9" ht="12.75">
      <c r="B108" s="115" t="s">
        <v>342</v>
      </c>
      <c r="C108" s="116"/>
      <c r="D108" s="98">
        <v>55100.11</v>
      </c>
      <c r="E108" s="90">
        <v>-2974</v>
      </c>
      <c r="F108" s="90">
        <f t="shared" si="15"/>
        <v>52126.11</v>
      </c>
      <c r="G108" s="90">
        <v>9326.71</v>
      </c>
      <c r="H108" s="90">
        <v>9326.71</v>
      </c>
      <c r="I108" s="90">
        <f t="shared" si="13"/>
        <v>42799.4</v>
      </c>
    </row>
    <row r="109" spans="2:9" ht="12.75">
      <c r="B109" s="115" t="s">
        <v>343</v>
      </c>
      <c r="C109" s="116"/>
      <c r="D109" s="98">
        <v>148500</v>
      </c>
      <c r="E109" s="90">
        <v>2974</v>
      </c>
      <c r="F109" s="90">
        <f t="shared" si="15"/>
        <v>151474</v>
      </c>
      <c r="G109" s="90">
        <v>38461.02</v>
      </c>
      <c r="H109" s="90">
        <v>38461.02</v>
      </c>
      <c r="I109" s="90">
        <f t="shared" si="13"/>
        <v>113012.98000000001</v>
      </c>
    </row>
    <row r="110" spans="2:9" ht="12.75">
      <c r="B110" s="115" t="s">
        <v>344</v>
      </c>
      <c r="C110" s="116"/>
      <c r="D110" s="98">
        <v>139200</v>
      </c>
      <c r="E110" s="90">
        <v>0</v>
      </c>
      <c r="F110" s="90">
        <f t="shared" si="15"/>
        <v>139200</v>
      </c>
      <c r="G110" s="90">
        <v>34800</v>
      </c>
      <c r="H110" s="90">
        <v>34800</v>
      </c>
      <c r="I110" s="90">
        <f t="shared" si="13"/>
        <v>104400</v>
      </c>
    </row>
    <row r="111" spans="2:9" ht="12.75">
      <c r="B111" s="115" t="s">
        <v>345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5" t="s">
        <v>346</v>
      </c>
      <c r="C112" s="116"/>
      <c r="D112" s="98">
        <v>130000</v>
      </c>
      <c r="E112" s="90">
        <v>0</v>
      </c>
      <c r="F112" s="90">
        <f t="shared" si="15"/>
        <v>130000</v>
      </c>
      <c r="G112" s="90">
        <v>15000</v>
      </c>
      <c r="H112" s="90">
        <v>15000</v>
      </c>
      <c r="I112" s="90">
        <f t="shared" si="13"/>
        <v>115000</v>
      </c>
    </row>
    <row r="113" spans="2:9" ht="12.75">
      <c r="B113" s="115" t="s">
        <v>347</v>
      </c>
      <c r="C113" s="116"/>
      <c r="D113" s="98">
        <v>324936.72</v>
      </c>
      <c r="E113" s="90">
        <v>0</v>
      </c>
      <c r="F113" s="90">
        <f t="shared" si="15"/>
        <v>324936.72</v>
      </c>
      <c r="G113" s="90">
        <v>37696.5</v>
      </c>
      <c r="H113" s="90">
        <v>37696.5</v>
      </c>
      <c r="I113" s="90">
        <f t="shared" si="13"/>
        <v>287240.22</v>
      </c>
    </row>
    <row r="114" spans="2:9" ht="25.5" customHeight="1">
      <c r="B114" s="187" t="s">
        <v>348</v>
      </c>
      <c r="C114" s="188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ht="12.75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ht="12.75">
      <c r="B126" s="115" t="s">
        <v>360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27900000</v>
      </c>
      <c r="E160" s="112">
        <f t="shared" si="21"/>
        <v>0</v>
      </c>
      <c r="F160" s="112">
        <f t="shared" si="21"/>
        <v>27900000</v>
      </c>
      <c r="G160" s="112">
        <f t="shared" si="21"/>
        <v>5416292.36</v>
      </c>
      <c r="H160" s="112">
        <f t="shared" si="21"/>
        <v>5274820.41</v>
      </c>
      <c r="I160" s="112">
        <f t="shared" si="21"/>
        <v>22483707.64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B33" sqref="B3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2" t="s">
        <v>120</v>
      </c>
      <c r="C2" s="193"/>
      <c r="D2" s="193"/>
      <c r="E2" s="193"/>
      <c r="F2" s="193"/>
      <c r="G2" s="193"/>
      <c r="H2" s="194"/>
    </row>
    <row r="3" spans="2:8" ht="12.75">
      <c r="B3" s="149" t="s">
        <v>313</v>
      </c>
      <c r="C3" s="150"/>
      <c r="D3" s="150"/>
      <c r="E3" s="150"/>
      <c r="F3" s="150"/>
      <c r="G3" s="150"/>
      <c r="H3" s="151"/>
    </row>
    <row r="4" spans="2:8" ht="12.75">
      <c r="B4" s="149" t="s">
        <v>395</v>
      </c>
      <c r="C4" s="150"/>
      <c r="D4" s="150"/>
      <c r="E4" s="150"/>
      <c r="F4" s="150"/>
      <c r="G4" s="150"/>
      <c r="H4" s="151"/>
    </row>
    <row r="5" spans="2:8" ht="12.75">
      <c r="B5" s="149" t="s">
        <v>125</v>
      </c>
      <c r="C5" s="150"/>
      <c r="D5" s="150"/>
      <c r="E5" s="150"/>
      <c r="F5" s="150"/>
      <c r="G5" s="150"/>
      <c r="H5" s="151"/>
    </row>
    <row r="6" spans="2:8" ht="13.5" thickBot="1">
      <c r="B6" s="152" t="s">
        <v>1</v>
      </c>
      <c r="C6" s="153"/>
      <c r="D6" s="153"/>
      <c r="E6" s="153"/>
      <c r="F6" s="153"/>
      <c r="G6" s="153"/>
      <c r="H6" s="154"/>
    </row>
    <row r="7" spans="2:8" ht="13.5" thickBot="1">
      <c r="B7" s="179" t="s">
        <v>2</v>
      </c>
      <c r="C7" s="195" t="s">
        <v>315</v>
      </c>
      <c r="D7" s="196"/>
      <c r="E7" s="196"/>
      <c r="F7" s="196"/>
      <c r="G7" s="197"/>
      <c r="H7" s="179" t="s">
        <v>316</v>
      </c>
    </row>
    <row r="8" spans="2:8" ht="26.25" thickBot="1">
      <c r="B8" s="180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0"/>
    </row>
    <row r="9" spans="2:8" ht="12.75">
      <c r="B9" s="128" t="s">
        <v>396</v>
      </c>
      <c r="C9" s="129">
        <f aca="true" t="shared" si="0" ref="C9:H9">SUM(C10:C17)</f>
        <v>14745239</v>
      </c>
      <c r="D9" s="129">
        <f t="shared" si="0"/>
        <v>0</v>
      </c>
      <c r="E9" s="129">
        <f t="shared" si="0"/>
        <v>14745239</v>
      </c>
      <c r="F9" s="129">
        <f t="shared" si="0"/>
        <v>3040149.7900000005</v>
      </c>
      <c r="G9" s="129">
        <f t="shared" si="0"/>
        <v>2898677.8400000003</v>
      </c>
      <c r="H9" s="129">
        <f t="shared" si="0"/>
        <v>11705089.209999999</v>
      </c>
    </row>
    <row r="10" spans="2:8" ht="12.75" customHeight="1">
      <c r="B10" s="130" t="s">
        <v>397</v>
      </c>
      <c r="C10" s="131">
        <v>1172530.85</v>
      </c>
      <c r="D10" s="131">
        <v>-9149.52</v>
      </c>
      <c r="E10" s="131">
        <f>C10+D10</f>
        <v>1163381.33</v>
      </c>
      <c r="F10" s="131">
        <v>359643.59</v>
      </c>
      <c r="G10" s="131">
        <v>261371.64</v>
      </c>
      <c r="H10" s="90">
        <f aca="true" t="shared" si="1" ref="H10:H17">E10-F10</f>
        <v>803737.74</v>
      </c>
    </row>
    <row r="11" spans="2:8" ht="12.75">
      <c r="B11" s="130" t="s">
        <v>398</v>
      </c>
      <c r="C11" s="9">
        <v>93753.59</v>
      </c>
      <c r="D11" s="9">
        <v>0</v>
      </c>
      <c r="E11" s="9">
        <f>C11+D11</f>
        <v>93753.59</v>
      </c>
      <c r="F11" s="9">
        <v>51564</v>
      </c>
      <c r="G11" s="9">
        <v>51564</v>
      </c>
      <c r="H11" s="90">
        <f t="shared" si="1"/>
        <v>42189.59</v>
      </c>
    </row>
    <row r="12" spans="2:8" ht="12.75">
      <c r="B12" s="130" t="s">
        <v>399</v>
      </c>
      <c r="C12" s="9">
        <v>109913.05</v>
      </c>
      <c r="D12" s="9">
        <v>0</v>
      </c>
      <c r="E12" s="9">
        <f>C12+D12</f>
        <v>109913.05</v>
      </c>
      <c r="F12" s="9">
        <v>8500.3</v>
      </c>
      <c r="G12" s="9">
        <v>8500.3</v>
      </c>
      <c r="H12" s="90">
        <f t="shared" si="1"/>
        <v>101412.75</v>
      </c>
    </row>
    <row r="13" spans="2:8" ht="12.75">
      <c r="B13" s="130" t="s">
        <v>400</v>
      </c>
      <c r="C13" s="9">
        <v>12982676.91</v>
      </c>
      <c r="D13" s="9">
        <v>9149.52</v>
      </c>
      <c r="E13" s="9">
        <f>C13+D13</f>
        <v>12991826.43</v>
      </c>
      <c r="F13" s="9">
        <v>2496115.16</v>
      </c>
      <c r="G13" s="9">
        <v>2496115.16</v>
      </c>
      <c r="H13" s="90">
        <f t="shared" si="1"/>
        <v>10495711.27</v>
      </c>
    </row>
    <row r="14" spans="2:8" ht="12.75">
      <c r="B14" s="130" t="s">
        <v>401</v>
      </c>
      <c r="C14" s="9">
        <v>386364.6</v>
      </c>
      <c r="D14" s="9">
        <v>0</v>
      </c>
      <c r="E14" s="9">
        <f>C14+D14</f>
        <v>386364.6</v>
      </c>
      <c r="F14" s="9">
        <v>124326.74</v>
      </c>
      <c r="G14" s="9">
        <v>81126.74</v>
      </c>
      <c r="H14" s="90">
        <f t="shared" si="1"/>
        <v>262037.86</v>
      </c>
    </row>
    <row r="15" spans="2:8" ht="12.75">
      <c r="B15" s="130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402</v>
      </c>
      <c r="C19" s="134">
        <f aca="true" t="shared" si="2" ref="C19:H19">SUM(C20:C27)</f>
        <v>13154761</v>
      </c>
      <c r="D19" s="134">
        <f t="shared" si="2"/>
        <v>0</v>
      </c>
      <c r="E19" s="134">
        <f t="shared" si="2"/>
        <v>13154761</v>
      </c>
      <c r="F19" s="134">
        <f t="shared" si="2"/>
        <v>2376142.57</v>
      </c>
      <c r="G19" s="134">
        <f t="shared" si="2"/>
        <v>2376142.57</v>
      </c>
      <c r="H19" s="134">
        <f t="shared" si="2"/>
        <v>10778618.43</v>
      </c>
    </row>
    <row r="20" spans="2:8" ht="12.75">
      <c r="B20" s="130" t="s">
        <v>397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90">
        <f aca="true" t="shared" si="3" ref="H20:H28">E20-F20</f>
        <v>0</v>
      </c>
    </row>
    <row r="21" spans="2:8" ht="12.75">
      <c r="B21" s="130" t="s">
        <v>398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90">
        <f t="shared" si="3"/>
        <v>0</v>
      </c>
    </row>
    <row r="22" spans="2:8" ht="12.75">
      <c r="B22" s="130" t="s">
        <v>399</v>
      </c>
      <c r="C22" s="131">
        <v>0</v>
      </c>
      <c r="D22" s="131">
        <v>0</v>
      </c>
      <c r="E22" s="131">
        <f>C22+D22</f>
        <v>0</v>
      </c>
      <c r="F22" s="131">
        <v>0</v>
      </c>
      <c r="G22" s="131">
        <v>0</v>
      </c>
      <c r="H22" s="90">
        <f t="shared" si="3"/>
        <v>0</v>
      </c>
    </row>
    <row r="23" spans="2:8" ht="12.75">
      <c r="B23" s="130" t="s">
        <v>400</v>
      </c>
      <c r="C23" s="131">
        <v>13114761</v>
      </c>
      <c r="D23" s="131">
        <v>0</v>
      </c>
      <c r="E23" s="131">
        <f>C23+D23</f>
        <v>13114761</v>
      </c>
      <c r="F23" s="131">
        <v>2376142.57</v>
      </c>
      <c r="G23" s="131">
        <v>2376142.57</v>
      </c>
      <c r="H23" s="90">
        <f t="shared" si="3"/>
        <v>10738618.43</v>
      </c>
    </row>
    <row r="24" spans="2:8" ht="12.75">
      <c r="B24" s="130" t="s">
        <v>401</v>
      </c>
      <c r="C24" s="9">
        <v>40000</v>
      </c>
      <c r="D24" s="9">
        <v>0</v>
      </c>
      <c r="E24" s="9">
        <f>C24+D24</f>
        <v>40000</v>
      </c>
      <c r="F24" s="9">
        <v>0</v>
      </c>
      <c r="G24" s="9">
        <v>0</v>
      </c>
      <c r="H24" s="90">
        <f t="shared" si="3"/>
        <v>40000</v>
      </c>
    </row>
    <row r="25" spans="2:8" ht="12.75">
      <c r="B25" s="130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8" t="s">
        <v>394</v>
      </c>
      <c r="C29" s="7">
        <f aca="true" t="shared" si="4" ref="C29:H29">C9+C19</f>
        <v>27900000</v>
      </c>
      <c r="D29" s="7">
        <f t="shared" si="4"/>
        <v>0</v>
      </c>
      <c r="E29" s="7">
        <f t="shared" si="4"/>
        <v>27900000</v>
      </c>
      <c r="F29" s="7">
        <f t="shared" si="4"/>
        <v>5416292.36</v>
      </c>
      <c r="G29" s="7">
        <f t="shared" si="4"/>
        <v>5274820.41</v>
      </c>
      <c r="H29" s="7">
        <f t="shared" si="4"/>
        <v>22483707.64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E112" sqref="E11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6" t="s">
        <v>120</v>
      </c>
      <c r="B2" s="147"/>
      <c r="C2" s="147"/>
      <c r="D2" s="147"/>
      <c r="E2" s="147"/>
      <c r="F2" s="147"/>
      <c r="G2" s="189"/>
    </row>
    <row r="3" spans="1:7" ht="12.75">
      <c r="A3" s="171" t="s">
        <v>313</v>
      </c>
      <c r="B3" s="172"/>
      <c r="C3" s="172"/>
      <c r="D3" s="172"/>
      <c r="E3" s="172"/>
      <c r="F3" s="172"/>
      <c r="G3" s="190"/>
    </row>
    <row r="4" spans="1:7" ht="12.75">
      <c r="A4" s="171" t="s">
        <v>403</v>
      </c>
      <c r="B4" s="172"/>
      <c r="C4" s="172"/>
      <c r="D4" s="172"/>
      <c r="E4" s="172"/>
      <c r="F4" s="172"/>
      <c r="G4" s="190"/>
    </row>
    <row r="5" spans="1:7" ht="12.75">
      <c r="A5" s="171" t="s">
        <v>125</v>
      </c>
      <c r="B5" s="172"/>
      <c r="C5" s="172"/>
      <c r="D5" s="172"/>
      <c r="E5" s="172"/>
      <c r="F5" s="172"/>
      <c r="G5" s="190"/>
    </row>
    <row r="6" spans="1:7" ht="13.5" thickBot="1">
      <c r="A6" s="174" t="s">
        <v>1</v>
      </c>
      <c r="B6" s="175"/>
      <c r="C6" s="175"/>
      <c r="D6" s="175"/>
      <c r="E6" s="175"/>
      <c r="F6" s="175"/>
      <c r="G6" s="191"/>
    </row>
    <row r="7" spans="1:7" ht="15.75" customHeight="1">
      <c r="A7" s="146" t="s">
        <v>2</v>
      </c>
      <c r="B7" s="192" t="s">
        <v>315</v>
      </c>
      <c r="C7" s="193"/>
      <c r="D7" s="193"/>
      <c r="E7" s="193"/>
      <c r="F7" s="194"/>
      <c r="G7" s="179" t="s">
        <v>316</v>
      </c>
    </row>
    <row r="8" spans="1:7" ht="15.75" customHeight="1" thickBot="1">
      <c r="A8" s="171"/>
      <c r="B8" s="152"/>
      <c r="C8" s="153"/>
      <c r="D8" s="153"/>
      <c r="E8" s="153"/>
      <c r="F8" s="154"/>
      <c r="G8" s="198"/>
    </row>
    <row r="9" spans="1:7" ht="26.25" thickBot="1">
      <c r="A9" s="174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0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404</v>
      </c>
      <c r="B11" s="76">
        <f aca="true" t="shared" si="0" ref="B11:G11">B12+B22+B31+B42</f>
        <v>14745239</v>
      </c>
      <c r="C11" s="76">
        <f t="shared" si="0"/>
        <v>0</v>
      </c>
      <c r="D11" s="76">
        <f t="shared" si="0"/>
        <v>14745239</v>
      </c>
      <c r="E11" s="76">
        <f t="shared" si="0"/>
        <v>3040149.79</v>
      </c>
      <c r="F11" s="76">
        <f t="shared" si="0"/>
        <v>2898677.84</v>
      </c>
      <c r="G11" s="76">
        <f t="shared" si="0"/>
        <v>11705089.21</v>
      </c>
    </row>
    <row r="12" spans="1:7" ht="12.75">
      <c r="A12" s="139" t="s">
        <v>405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406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407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408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409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410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411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412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413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414</v>
      </c>
      <c r="B22" s="76">
        <f>SUM(B23:B29)</f>
        <v>14745239</v>
      </c>
      <c r="C22" s="76">
        <f>SUM(C23:C29)</f>
        <v>0</v>
      </c>
      <c r="D22" s="76">
        <f>SUM(D23:D29)</f>
        <v>14745239</v>
      </c>
      <c r="E22" s="76">
        <f>SUM(E23:E29)</f>
        <v>3040149.79</v>
      </c>
      <c r="F22" s="76">
        <f>SUM(F23:F29)</f>
        <v>2898677.84</v>
      </c>
      <c r="G22" s="76">
        <f aca="true" t="shared" si="3" ref="G22:G29">D22-E22</f>
        <v>11705089.21</v>
      </c>
    </row>
    <row r="23" spans="1:7" ht="12.75">
      <c r="A23" s="140" t="s">
        <v>415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416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417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418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419</v>
      </c>
      <c r="B27" s="74">
        <v>14745239</v>
      </c>
      <c r="C27" s="74">
        <v>0</v>
      </c>
      <c r="D27" s="74">
        <f t="shared" si="4"/>
        <v>14745239</v>
      </c>
      <c r="E27" s="74">
        <v>3040149.79</v>
      </c>
      <c r="F27" s="74">
        <v>2898677.84</v>
      </c>
      <c r="G27" s="74">
        <f t="shared" si="3"/>
        <v>11705089.21</v>
      </c>
    </row>
    <row r="28" spans="1:7" ht="12.75">
      <c r="A28" s="140" t="s">
        <v>420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421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422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423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424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425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426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427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428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429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430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431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432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433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434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435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436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437</v>
      </c>
      <c r="B48" s="76">
        <f>B49+B59+B68+B79</f>
        <v>13154761</v>
      </c>
      <c r="C48" s="76">
        <f>C49+C59+C68+C79</f>
        <v>0</v>
      </c>
      <c r="D48" s="76">
        <f>D49+D59+D68+D79</f>
        <v>13154761</v>
      </c>
      <c r="E48" s="76">
        <f>E49+E59+E68+E79</f>
        <v>2376142.57</v>
      </c>
      <c r="F48" s="76">
        <f>F49+F59+F68+F79</f>
        <v>2376142.57</v>
      </c>
      <c r="G48" s="76">
        <f aca="true" t="shared" si="7" ref="G48:G83">D48-E48</f>
        <v>10778618.43</v>
      </c>
    </row>
    <row r="49" spans="1:7" ht="12.75">
      <c r="A49" s="139" t="s">
        <v>405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406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407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408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409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410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411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412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413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414</v>
      </c>
      <c r="B59" s="76">
        <f>SUM(B60:B66)</f>
        <v>13154761</v>
      </c>
      <c r="C59" s="76">
        <f>SUM(C60:C66)</f>
        <v>0</v>
      </c>
      <c r="D59" s="76">
        <f>SUM(D60:D66)</f>
        <v>13154761</v>
      </c>
      <c r="E59" s="76">
        <f>SUM(E60:E66)</f>
        <v>2376142.57</v>
      </c>
      <c r="F59" s="76">
        <f>SUM(F60:F66)</f>
        <v>2376142.57</v>
      </c>
      <c r="G59" s="76">
        <f t="shared" si="7"/>
        <v>10778618.43</v>
      </c>
    </row>
    <row r="60" spans="1:7" ht="12.75">
      <c r="A60" s="140" t="s">
        <v>415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416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417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418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419</v>
      </c>
      <c r="B64" s="74">
        <v>13154761</v>
      </c>
      <c r="C64" s="74">
        <v>0</v>
      </c>
      <c r="D64" s="74">
        <f t="shared" si="9"/>
        <v>13154761</v>
      </c>
      <c r="E64" s="74">
        <v>2376142.57</v>
      </c>
      <c r="F64" s="74">
        <v>2376142.57</v>
      </c>
      <c r="G64" s="74">
        <f t="shared" si="7"/>
        <v>10778618.43</v>
      </c>
    </row>
    <row r="65" spans="1:7" ht="12.75">
      <c r="A65" s="140" t="s">
        <v>420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421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422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423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424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425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426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427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428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429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430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431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432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433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434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0" t="s">
        <v>435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436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27900000</v>
      </c>
      <c r="C85" s="76">
        <f t="shared" si="11"/>
        <v>0</v>
      </c>
      <c r="D85" s="76">
        <f t="shared" si="11"/>
        <v>27900000</v>
      </c>
      <c r="E85" s="76">
        <f t="shared" si="11"/>
        <v>5416292.359999999</v>
      </c>
      <c r="F85" s="76">
        <f t="shared" si="11"/>
        <v>5274820.41</v>
      </c>
      <c r="G85" s="76">
        <f t="shared" si="11"/>
        <v>22483707.64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2021-04-21T18:04:24Z</dcterms:modified>
  <cp:category/>
  <cp:version/>
  <cp:contentType/>
  <cp:contentStatus/>
</cp:coreProperties>
</file>