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PLANTILLA CON VACANTES DIC2017" sheetId="1" r:id="rId1"/>
    <sheet name="PLANTILLA CON VACANTES MARZO18" sheetId="2" r:id="rId2"/>
  </sheets>
  <definedNames>
    <definedName name="_xlnm.Print_Titles" localSheetId="0">'PLANTILLA CON VACANTES DIC2017'!$1:$5</definedName>
    <definedName name="_xlnm.Print_Titles" localSheetId="1">'PLANTILLA CON VACANTES MARZO18'!$1:$5</definedName>
  </definedNames>
  <calcPr fullCalcOnLoad="1"/>
</workbook>
</file>

<file path=xl/sharedStrings.xml><?xml version="1.0" encoding="utf-8"?>
<sst xmlns="http://schemas.openxmlformats.org/spreadsheetml/2006/main" count="857" uniqueCount="224">
  <si>
    <t>COORDINACION DE RADIO CINE Y TELEVISION DE TLAXCALA</t>
  </si>
  <si>
    <t>PLAZA</t>
  </si>
  <si>
    <t>DEPENDENCIA</t>
  </si>
  <si>
    <t>R.F.C.</t>
  </si>
  <si>
    <t>NOMBRE</t>
  </si>
  <si>
    <t>AREA</t>
  </si>
  <si>
    <t>NOMB.</t>
  </si>
  <si>
    <t>NIVEL</t>
  </si>
  <si>
    <t>PUESTO</t>
  </si>
  <si>
    <t>No. PLAZA</t>
  </si>
  <si>
    <t>HABILIT.</t>
  </si>
  <si>
    <t>FEC. ING.</t>
  </si>
  <si>
    <t>SUELDO MENSUAL</t>
  </si>
  <si>
    <t>PERCEPCIO N COMPLE</t>
  </si>
  <si>
    <t>DESPENSA</t>
  </si>
  <si>
    <t>AHORRO</t>
  </si>
  <si>
    <t>TOTAL</t>
  </si>
  <si>
    <t>CORACYT</t>
  </si>
  <si>
    <t>PAML601218QI7</t>
  </si>
  <si>
    <t>PADILLA MENDOZA JOSE LUIS</t>
  </si>
  <si>
    <t>INGENIERIA</t>
  </si>
  <si>
    <t>C</t>
  </si>
  <si>
    <t>58-JEFE DE OFICINA</t>
  </si>
  <si>
    <t>MESM8410096I5</t>
  </si>
  <si>
    <t>MENDIETA SEGURA MIGUEL ANGEL</t>
  </si>
  <si>
    <t>LOLA700905QV2</t>
  </si>
  <si>
    <t>LOPEZ LUNA JOSE ANTONIO</t>
  </si>
  <si>
    <t>59-JEFE DE SECCION A</t>
  </si>
  <si>
    <t>MAAE660718JC6</t>
  </si>
  <si>
    <t>MALDONADO ALVAREZ MARIA EUGENIA</t>
  </si>
  <si>
    <t>COORD</t>
  </si>
  <si>
    <t>PUPJ6904121P4</t>
  </si>
  <si>
    <t>PLUMA PALACIOS JULIO</t>
  </si>
  <si>
    <t>RAMG681208NR8</t>
  </si>
  <si>
    <t>RAMIREZ MILLAN GUILLERMO</t>
  </si>
  <si>
    <t>VASA8902222F1</t>
  </si>
  <si>
    <t>VARGAS SANCHEZ ADRIAN</t>
  </si>
  <si>
    <t>NOTICIAS</t>
  </si>
  <si>
    <t>102-REPORTERO</t>
  </si>
  <si>
    <t>71-PROGRAMADOR</t>
  </si>
  <si>
    <t>HESE570618UD3</t>
  </si>
  <si>
    <t>HERRERA SANLUIS EFREN</t>
  </si>
  <si>
    <t>24-ANALISTA</t>
  </si>
  <si>
    <t>SAFD6909115R4</t>
  </si>
  <si>
    <t>SANCHEZ FLORES DAMIAN</t>
  </si>
  <si>
    <t>86-SUPERVISOR</t>
  </si>
  <si>
    <t>PAEC7912057VA</t>
  </si>
  <si>
    <t>PALACIO ESTRADA CARLOS ARMANDO</t>
  </si>
  <si>
    <t>HELP700519MQA</t>
  </si>
  <si>
    <t>HERNANDEZ LEON PEDRO</t>
  </si>
  <si>
    <t>ADMON</t>
  </si>
  <si>
    <t>VALJ7101244I3</t>
  </si>
  <si>
    <t>VALDEZ LIMA JESUS GIOVANNI</t>
  </si>
  <si>
    <t>MEHV700217UH3</t>
  </si>
  <si>
    <t>MENESES HERNANDEZ VIRGINIA</t>
  </si>
  <si>
    <t>78-SECRETARIA DE DIRECTOR</t>
  </si>
  <si>
    <t>BAPL6011065F7</t>
  </si>
  <si>
    <t>BARRANCO PEREZ LEONARDO</t>
  </si>
  <si>
    <t>12-AUXILIAR ADMINISTRATIVO</t>
  </si>
  <si>
    <t>COCJ670512JJ8</t>
  </si>
  <si>
    <t>COCOLETZI CUAHUTLE JUAN</t>
  </si>
  <si>
    <t>CACN611206II3</t>
  </si>
  <si>
    <t>CAHUANTZI CERVANTES NICOLAS</t>
  </si>
  <si>
    <t>INGENERIA</t>
  </si>
  <si>
    <t>DIMH760519UY2</t>
  </si>
  <si>
    <t>DIAZ MENDOZA HILDA</t>
  </si>
  <si>
    <t>COPM791223EQ9</t>
  </si>
  <si>
    <t>CORTES PLUMA MIRIAM</t>
  </si>
  <si>
    <t>LUTJ870719V45</t>
  </si>
  <si>
    <t>LUNA TLAPA JULIO ADRIAN</t>
  </si>
  <si>
    <t>HETG6510163EA</t>
  </si>
  <si>
    <t>HERNANDEZ TEMOLTZI GERARDO</t>
  </si>
  <si>
    <t>SALA</t>
  </si>
  <si>
    <t>11-AUXILIAR TECNICO</t>
  </si>
  <si>
    <t>MAAM730724IS9</t>
  </si>
  <si>
    <t>MALDONADO ALVAREZ MAURO</t>
  </si>
  <si>
    <t>87-TAQUIMECANOGRAFA</t>
  </si>
  <si>
    <t>PELE910531BD4</t>
  </si>
  <si>
    <t>PEREZ LOPEZ EDGAR</t>
  </si>
  <si>
    <t>LORF721124820</t>
  </si>
  <si>
    <t>LOPEZ RAMOS FLORA</t>
  </si>
  <si>
    <t>56-INTENDENTE</t>
  </si>
  <si>
    <t>PEJD560103KM7</t>
  </si>
  <si>
    <t>PEREZ JIMENEZ DANIEL</t>
  </si>
  <si>
    <t>F</t>
  </si>
  <si>
    <t>125-COORDINADOR GENERAL</t>
  </si>
  <si>
    <t>175-DIRECTOR</t>
  </si>
  <si>
    <t>RADIO</t>
  </si>
  <si>
    <t>213-JEFE DE DEPARTAMENTO</t>
  </si>
  <si>
    <t>HURS731103UB1</t>
  </si>
  <si>
    <t>HUERTA RODRIGUEZ SILVIA FLOR</t>
  </si>
  <si>
    <t>EUMA930219L56</t>
  </si>
  <si>
    <t xml:space="preserve">EGUIA MORENO ARI ABIMAEL </t>
  </si>
  <si>
    <t>H</t>
  </si>
  <si>
    <t>11- AUXILIAR TECNICO</t>
  </si>
  <si>
    <t>BAAJ721115BE7</t>
  </si>
  <si>
    <t>BAEZA AVILES JOSE JAVIER</t>
  </si>
  <si>
    <t>FOLM820113G14</t>
  </si>
  <si>
    <t>FLORES LOPEZ MARCIAL</t>
  </si>
  <si>
    <t>MAAE650811M31</t>
  </si>
  <si>
    <t>MARTINEZ ACOSTA EDGAR ALEJANDRO</t>
  </si>
  <si>
    <t>RAFR700930111</t>
  </si>
  <si>
    <t>DEL RAZO FARFAN RAUL</t>
  </si>
  <si>
    <t>SAAM750929QS8</t>
  </si>
  <si>
    <t>SANCHEZ ALARID MIGUEL ANGEL</t>
  </si>
  <si>
    <t>CAUR900410GI9</t>
  </si>
  <si>
    <t>CARRO URBANO REGULO</t>
  </si>
  <si>
    <t>59- JEFE DE SECCION A</t>
  </si>
  <si>
    <t>GUGC890613P98</t>
  </si>
  <si>
    <t>GUTIERREZ GARCIA CARLOS ALBERTO</t>
  </si>
  <si>
    <t>MAHA580508HL0</t>
  </si>
  <si>
    <t>MARTINEZ HERNANDEZ ANSELMO JOSE DE LA LUZ</t>
  </si>
  <si>
    <t>VASD791115DSA</t>
  </si>
  <si>
    <t>VAZQUEZ SANCHEZ DOMINGO CESAR</t>
  </si>
  <si>
    <t>LOCM85120961A</t>
  </si>
  <si>
    <t>LOVERA CASILLAS MARIANA</t>
  </si>
  <si>
    <t>058-JEFE DE OFICINA</t>
  </si>
  <si>
    <t>ROSE820407A3A</t>
  </si>
  <si>
    <t>ROMERO SERRANO EDUARDO</t>
  </si>
  <si>
    <t>XOLOCOTZI FLORES RUBEN</t>
  </si>
  <si>
    <t>98-PROYECTISTA</t>
  </si>
  <si>
    <t>AUHJ840318N20</t>
  </si>
  <si>
    <t>AGUILAR HERNANDEZ JORGE ARTURO</t>
  </si>
  <si>
    <t>MOXA860919L12</t>
  </si>
  <si>
    <t>MORALES  XICOHTENCATL ADAN</t>
  </si>
  <si>
    <t>LOSG6511167XA</t>
  </si>
  <si>
    <t>LOPEZ SANCHEZ MA GERTRUDIZ EDITH</t>
  </si>
  <si>
    <t>RIID8812175Q1</t>
  </si>
  <si>
    <t>RIVERA ISLAS DIANA YARELI</t>
  </si>
  <si>
    <t>GOML830128EJ4</t>
  </si>
  <si>
    <t>GONZALEZ MONTIEL LUIS ALBERTO</t>
  </si>
  <si>
    <t>96-CAJERO</t>
  </si>
  <si>
    <t>HERNANDEZ FLORES VERONICA</t>
  </si>
  <si>
    <t>92-VIGILANTE</t>
  </si>
  <si>
    <t>FLORES PALMA MARTHA PATRICIA</t>
  </si>
  <si>
    <t>LIC. CARLOS ALBERTO VILLANUEVA VERA</t>
  </si>
  <si>
    <t>ENCARGADO DE LA COORDINACIÓN DE RADIO,</t>
  </si>
  <si>
    <t>CINE Y TELEVISIÓN</t>
  </si>
  <si>
    <t>AUTORIZÓ</t>
  </si>
  <si>
    <t>GUTIERREZ JIMENEZ JAZMIN DE MARIA</t>
  </si>
  <si>
    <t>MERCADO JUAREZ MARIA DOLORES</t>
  </si>
  <si>
    <t>ROMERO MARTINEZ MARIO</t>
  </si>
  <si>
    <t>HEFV740704RC9</t>
  </si>
  <si>
    <t>GUJJ710105728</t>
  </si>
  <si>
    <t>MEJD760309HF6</t>
  </si>
  <si>
    <t>ROMM710511K29</t>
  </si>
  <si>
    <t>LARA VACA SELENE</t>
  </si>
  <si>
    <t>LAVS731027JX6</t>
  </si>
  <si>
    <t xml:space="preserve">VACANTE </t>
  </si>
  <si>
    <t>XOFR810607KA8</t>
  </si>
  <si>
    <t>FOPM871202C74</t>
  </si>
  <si>
    <t xml:space="preserve">No. </t>
  </si>
  <si>
    <t>COORDINACION</t>
  </si>
  <si>
    <t>ADMINISTRATIVO</t>
  </si>
  <si>
    <t>TELEVISION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</si>
  <si>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</si>
  <si>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</si>
  <si>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</si>
  <si>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</si>
  <si>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</si>
  <si>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</si>
  <si>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</si>
  <si>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</si>
  <si>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</si>
  <si>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</si>
  <si>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</si>
  <si>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</si>
  <si>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</si>
  <si>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</si>
  <si>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</si>
  <si>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</si>
  <si>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</si>
  <si>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</si>
  <si>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</si>
  <si>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</si>
  <si>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</si>
  <si>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</si>
  <si>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</si>
  <si>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</si>
  <si>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</si>
  <si>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</si>
  <si>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</si>
  <si>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</si>
  <si>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</si>
  <si>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</si>
  <si>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</si>
  <si>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</si>
  <si>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</si>
  <si>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</si>
  <si>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</si>
  <si>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</si>
  <si>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</si>
  <si>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</si>
  <si>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</si>
  <si>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</si>
  <si>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</si>
  <si>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</si>
  <si>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</si>
  <si>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</si>
  <si>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</si>
  <si>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</si>
  <si>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</si>
  <si>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</si>
  <si>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</si>
  <si>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</si>
  <si>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</si>
  <si>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</si>
  <si>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</si>
  <si>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</si>
  <si>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</si>
  <si>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 xml:space="preserve">        PLANTILLA DE PERSONAL DICIEMBRE 2017</t>
  </si>
  <si>
    <t>071-PROGRAMADOR</t>
  </si>
  <si>
    <t>903-TECNICO</t>
  </si>
  <si>
    <t>011-AUXILIAR TECNICO</t>
  </si>
  <si>
    <t>059-JEFE DE SECCION A</t>
  </si>
  <si>
    <t>RADIO CALPUL</t>
  </si>
  <si>
    <t>024 ANALISTA</t>
  </si>
  <si>
    <t>CERVANTES ORTA JUAN JOSE</t>
  </si>
  <si>
    <t>CEOJ781023L47</t>
  </si>
  <si>
    <t>RARL820220RZ8</t>
  </si>
  <si>
    <t>RAMIREZ ROMERO JOSE LUIS</t>
  </si>
  <si>
    <t>96/2O</t>
  </si>
  <si>
    <t xml:space="preserve">        PLANTILLA DE PERSONAL ABRIL 2018</t>
  </si>
  <si>
    <t xml:space="preserve">      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</si>
</sst>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14" fontId="46" fillId="0" borderId="0" xfId="0" applyNumberFormat="1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4" fontId="46" fillId="0" borderId="10" xfId="0" applyNumberFormat="1" applyFont="1" applyFill="1" applyBorder="1" applyAlignment="1">
      <alignment wrapText="1"/>
    </xf>
    <xf numFmtId="0" fontId="46" fillId="0" borderId="10" xfId="0" applyFont="1" applyFill="1" applyBorder="1" applyAlignment="1">
      <alignment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2" fontId="0" fillId="0" borderId="0" xfId="0" applyNumberFormat="1" applyAlignment="1">
      <alignment/>
    </xf>
    <xf numFmtId="2" fontId="46" fillId="0" borderId="10" xfId="0" applyNumberFormat="1" applyFont="1" applyFill="1" applyBorder="1" applyAlignment="1">
      <alignment wrapText="1"/>
    </xf>
    <xf numFmtId="2" fontId="46" fillId="0" borderId="10" xfId="51" applyNumberFormat="1" applyFont="1" applyFill="1" applyBorder="1" applyAlignment="1">
      <alignment/>
    </xf>
    <xf numFmtId="0" fontId="46" fillId="0" borderId="10" xfId="0" applyFont="1" applyFill="1" applyBorder="1" applyAlignment="1" quotePrefix="1">
      <alignment wrapText="1"/>
    </xf>
    <xf numFmtId="0" fontId="46" fillId="0" borderId="10" xfId="0" applyFont="1" applyFill="1" applyBorder="1" applyAlignment="1">
      <alignment horizontal="left"/>
    </xf>
    <xf numFmtId="0" fontId="25" fillId="0" borderId="10" xfId="54" applyFont="1" applyFill="1" applyBorder="1">
      <alignment/>
      <protection/>
    </xf>
    <xf numFmtId="0" fontId="46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51" applyNumberFormat="1" applyFont="1" applyAlignment="1">
      <alignment/>
    </xf>
    <xf numFmtId="9" fontId="0" fillId="0" borderId="0" xfId="56" applyFont="1" applyAlignment="1">
      <alignment/>
    </xf>
    <xf numFmtId="0" fontId="0" fillId="0" borderId="11" xfId="0" applyBorder="1" applyAlignment="1">
      <alignment/>
    </xf>
    <xf numFmtId="0" fontId="48" fillId="0" borderId="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0" fontId="46" fillId="0" borderId="12" xfId="0" applyFont="1" applyFill="1" applyBorder="1" applyAlignment="1">
      <alignment wrapText="1"/>
    </xf>
    <xf numFmtId="14" fontId="46" fillId="0" borderId="12" xfId="0" applyNumberFormat="1" applyFont="1" applyFill="1" applyBorder="1" applyAlignment="1">
      <alignment wrapText="1"/>
    </xf>
    <xf numFmtId="2" fontId="46" fillId="0" borderId="12" xfId="0" applyNumberFormat="1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 quotePrefix="1">
      <alignment/>
    </xf>
    <xf numFmtId="0" fontId="46" fillId="0" borderId="10" xfId="0" applyFont="1" applyFill="1" applyBorder="1" applyAlignment="1">
      <alignment/>
    </xf>
    <xf numFmtId="0" fontId="46" fillId="0" borderId="0" xfId="0" applyFont="1" applyBorder="1" applyAlignment="1">
      <alignment wrapText="1"/>
    </xf>
    <xf numFmtId="0" fontId="46" fillId="0" borderId="0" xfId="0" applyFont="1" applyFill="1" applyBorder="1" applyAlignment="1">
      <alignment/>
    </xf>
    <xf numFmtId="2" fontId="46" fillId="0" borderId="0" xfId="0" applyNumberFormat="1" applyFont="1" applyFill="1" applyBorder="1" applyAlignment="1">
      <alignment wrapText="1"/>
    </xf>
    <xf numFmtId="0" fontId="45" fillId="16" borderId="0" xfId="0" applyFont="1" applyFill="1" applyAlignment="1">
      <alignment/>
    </xf>
    <xf numFmtId="0" fontId="46" fillId="16" borderId="10" xfId="0" applyFont="1" applyFill="1" applyBorder="1" applyAlignment="1">
      <alignment horizontal="center" wrapText="1"/>
    </xf>
    <xf numFmtId="2" fontId="46" fillId="16" borderId="10" xfId="0" applyNumberFormat="1" applyFont="1" applyFill="1" applyBorder="1" applyAlignment="1">
      <alignment horizontal="center" wrapText="1"/>
    </xf>
    <xf numFmtId="0" fontId="45" fillId="0" borderId="10" xfId="0" applyFont="1" applyBorder="1" applyAlignment="1" quotePrefix="1">
      <alignment/>
    </xf>
    <xf numFmtId="0" fontId="45" fillId="0" borderId="10" xfId="0" applyFont="1" applyFill="1" applyBorder="1" applyAlignment="1" quotePrefix="1">
      <alignment/>
    </xf>
    <xf numFmtId="0" fontId="45" fillId="24" borderId="10" xfId="0" applyFont="1" applyFill="1" applyBorder="1" applyAlignment="1" quotePrefix="1">
      <alignment/>
    </xf>
    <xf numFmtId="0" fontId="46" fillId="24" borderId="10" xfId="0" applyFont="1" applyFill="1" applyBorder="1" applyAlignment="1">
      <alignment wrapText="1"/>
    </xf>
    <xf numFmtId="14" fontId="46" fillId="24" borderId="10" xfId="0" applyNumberFormat="1" applyFont="1" applyFill="1" applyBorder="1" applyAlignment="1">
      <alignment wrapText="1"/>
    </xf>
    <xf numFmtId="2" fontId="46" fillId="24" borderId="10" xfId="0" applyNumberFormat="1" applyFont="1" applyFill="1" applyBorder="1" applyAlignment="1">
      <alignment wrapText="1"/>
    </xf>
    <xf numFmtId="0" fontId="45" fillId="24" borderId="10" xfId="0" applyFont="1" applyFill="1" applyBorder="1" applyAlignment="1">
      <alignment/>
    </xf>
    <xf numFmtId="0" fontId="46" fillId="24" borderId="10" xfId="0" applyFont="1" applyFill="1" applyBorder="1" applyAlignment="1">
      <alignment horizontal="center" wrapText="1"/>
    </xf>
    <xf numFmtId="2" fontId="46" fillId="2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6" fillId="16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9" fillId="0" borderId="0" xfId="0" applyFont="1" applyAlignment="1">
      <alignment horizontal="center"/>
    </xf>
    <xf numFmtId="0" fontId="46" fillId="24" borderId="10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B1">
      <selection activeCell="M14" sqref="M14"/>
    </sheetView>
  </sheetViews>
  <sheetFormatPr defaultColWidth="11.421875" defaultRowHeight="15"/>
  <cols>
    <col min="1" max="1" width="3.8515625" style="0" hidden="1" customWidth="1"/>
    <col min="2" max="2" width="3.00390625" style="0" customWidth="1"/>
    <col min="3" max="5" width="1.8515625" style="0" bestFit="1" customWidth="1"/>
    <col min="6" max="6" width="2.7109375" style="0" customWidth="1"/>
    <col min="7" max="7" width="2.7109375" style="0" bestFit="1" customWidth="1"/>
    <col min="8" max="8" width="1.8515625" style="0" bestFit="1" customWidth="1"/>
    <col min="9" max="9" width="2.57421875" style="0" customWidth="1"/>
    <col min="10" max="10" width="10.28125" style="0" customWidth="1"/>
    <col min="11" max="11" width="13.00390625" style="0" customWidth="1"/>
    <col min="12" max="12" width="27.28125" style="0" customWidth="1"/>
    <col min="13" max="13" width="12.140625" style="0" customWidth="1"/>
    <col min="14" max="14" width="5.57421875" style="0" customWidth="1"/>
    <col min="15" max="15" width="4.57421875" style="0" customWidth="1"/>
    <col min="16" max="16" width="19.421875" style="0" customWidth="1"/>
    <col min="17" max="17" width="6.421875" style="0" customWidth="1"/>
    <col min="18" max="18" width="7.421875" style="0" customWidth="1"/>
    <col min="19" max="19" width="9.421875" style="0" customWidth="1"/>
    <col min="20" max="20" width="8.28125" style="12" customWidth="1"/>
    <col min="21" max="21" width="10.28125" style="12" customWidth="1"/>
    <col min="22" max="22" width="7.421875" style="12" customWidth="1"/>
    <col min="23" max="23" width="6.8515625" style="12" customWidth="1"/>
    <col min="24" max="24" width="10.8515625" style="12" customWidth="1"/>
    <col min="25" max="25" width="11.421875" style="0" customWidth="1"/>
  </cols>
  <sheetData>
    <row r="1" spans="12:19" ht="15">
      <c r="L1" s="50" t="s">
        <v>0</v>
      </c>
      <c r="M1" s="50"/>
      <c r="N1" s="50"/>
      <c r="O1" s="50"/>
      <c r="P1" s="50"/>
      <c r="S1" s="9"/>
    </row>
    <row r="2" spans="12:22" ht="15">
      <c r="L2" s="50" t="s">
        <v>210</v>
      </c>
      <c r="M2" s="50"/>
      <c r="N2" s="50"/>
      <c r="O2" s="50"/>
      <c r="P2" s="50"/>
      <c r="T2" s="21"/>
      <c r="U2" s="21"/>
      <c r="V2" s="22"/>
    </row>
    <row r="3" spans="20:22" ht="15">
      <c r="T3" s="21"/>
      <c r="U3" s="21"/>
      <c r="V3" s="22"/>
    </row>
    <row r="4" ht="15">
      <c r="V4" s="22"/>
    </row>
    <row r="5" spans="2:24" s="1" customFormat="1" ht="36" customHeight="1">
      <c r="B5" s="37" t="s">
        <v>151</v>
      </c>
      <c r="C5" s="51" t="s">
        <v>1</v>
      </c>
      <c r="D5" s="51"/>
      <c r="E5" s="51"/>
      <c r="F5" s="51"/>
      <c r="G5" s="51"/>
      <c r="H5" s="51"/>
      <c r="I5" s="51"/>
      <c r="J5" s="38" t="s">
        <v>2</v>
      </c>
      <c r="K5" s="38" t="s">
        <v>3</v>
      </c>
      <c r="L5" s="38" t="s">
        <v>4</v>
      </c>
      <c r="M5" s="38" t="s">
        <v>5</v>
      </c>
      <c r="N5" s="38" t="s">
        <v>6</v>
      </c>
      <c r="O5" s="38" t="s">
        <v>7</v>
      </c>
      <c r="P5" s="38" t="s">
        <v>8</v>
      </c>
      <c r="Q5" s="38" t="s">
        <v>9</v>
      </c>
      <c r="R5" s="38" t="s">
        <v>10</v>
      </c>
      <c r="S5" s="38" t="s">
        <v>11</v>
      </c>
      <c r="T5" s="39" t="s">
        <v>12</v>
      </c>
      <c r="U5" s="39" t="s">
        <v>13</v>
      </c>
      <c r="V5" s="39" t="s">
        <v>14</v>
      </c>
      <c r="W5" s="39" t="s">
        <v>15</v>
      </c>
      <c r="X5" s="39" t="s">
        <v>16</v>
      </c>
    </row>
    <row r="6" spans="2:24" s="1" customFormat="1" ht="18.75" customHeight="1">
      <c r="B6" s="40" t="s">
        <v>155</v>
      </c>
      <c r="C6" s="18">
        <v>4</v>
      </c>
      <c r="D6" s="18">
        <v>3</v>
      </c>
      <c r="E6" s="18">
        <v>1</v>
      </c>
      <c r="F6" s="18">
        <v>11</v>
      </c>
      <c r="G6" s="18">
        <v>33</v>
      </c>
      <c r="H6" s="18">
        <v>5</v>
      </c>
      <c r="I6" s="18">
        <v>23</v>
      </c>
      <c r="J6" s="18" t="s">
        <v>17</v>
      </c>
      <c r="K6" s="4" t="s">
        <v>18</v>
      </c>
      <c r="L6" s="4" t="s">
        <v>19</v>
      </c>
      <c r="M6" s="4" t="s">
        <v>20</v>
      </c>
      <c r="N6" s="4" t="s">
        <v>21</v>
      </c>
      <c r="O6" s="4">
        <v>14</v>
      </c>
      <c r="P6" s="4" t="s">
        <v>22</v>
      </c>
      <c r="Q6" s="4">
        <v>3389</v>
      </c>
      <c r="R6" s="4">
        <v>17</v>
      </c>
      <c r="S6" s="7">
        <v>41030</v>
      </c>
      <c r="T6" s="13">
        <f>6365.4*2</f>
        <v>12730.8</v>
      </c>
      <c r="U6" s="13"/>
      <c r="V6" s="13">
        <f>971.27*2</f>
        <v>1942.54</v>
      </c>
      <c r="W6" s="13">
        <f>171.32*2</f>
        <v>342.64</v>
      </c>
      <c r="X6" s="13">
        <f>+T6+U6+V6+W6</f>
        <v>15015.98</v>
      </c>
    </row>
    <row r="7" spans="2:24" s="1" customFormat="1" ht="14.25">
      <c r="B7" s="40" t="s">
        <v>156</v>
      </c>
      <c r="C7" s="18">
        <v>4</v>
      </c>
      <c r="D7" s="18">
        <v>3</v>
      </c>
      <c r="E7" s="18">
        <v>1</v>
      </c>
      <c r="F7" s="18">
        <v>11</v>
      </c>
      <c r="G7" s="18">
        <v>33</v>
      </c>
      <c r="H7" s="18">
        <v>5</v>
      </c>
      <c r="I7" s="18">
        <v>23</v>
      </c>
      <c r="J7" s="18" t="s">
        <v>17</v>
      </c>
      <c r="K7" s="4" t="s">
        <v>23</v>
      </c>
      <c r="L7" s="8" t="s">
        <v>24</v>
      </c>
      <c r="M7" s="4" t="s">
        <v>154</v>
      </c>
      <c r="N7" s="4" t="s">
        <v>21</v>
      </c>
      <c r="O7" s="4">
        <v>14</v>
      </c>
      <c r="P7" s="4" t="s">
        <v>22</v>
      </c>
      <c r="Q7" s="4">
        <v>3380</v>
      </c>
      <c r="R7" s="4">
        <v>17</v>
      </c>
      <c r="S7" s="7">
        <v>42095</v>
      </c>
      <c r="T7" s="13">
        <f>6365.4*2</f>
        <v>12730.8</v>
      </c>
      <c r="U7" s="13"/>
      <c r="V7" s="13">
        <f>971.27*2</f>
        <v>1942.54</v>
      </c>
      <c r="W7" s="13">
        <f>171.32*2</f>
        <v>342.64</v>
      </c>
      <c r="X7" s="13">
        <f aca="true" t="shared" si="0" ref="X7:X62">+T7+U7+V7+W7</f>
        <v>15015.98</v>
      </c>
    </row>
    <row r="8" spans="2:24" s="1" customFormat="1" ht="14.25">
      <c r="B8" s="40" t="s">
        <v>157</v>
      </c>
      <c r="C8" s="18">
        <v>4</v>
      </c>
      <c r="D8" s="18">
        <v>3</v>
      </c>
      <c r="E8" s="18">
        <v>1</v>
      </c>
      <c r="F8" s="18">
        <v>11</v>
      </c>
      <c r="G8" s="18">
        <v>33</v>
      </c>
      <c r="H8" s="18">
        <v>5</v>
      </c>
      <c r="I8" s="18">
        <v>23</v>
      </c>
      <c r="J8" s="18" t="s">
        <v>17</v>
      </c>
      <c r="K8" s="4" t="s">
        <v>25</v>
      </c>
      <c r="L8" s="4" t="s">
        <v>26</v>
      </c>
      <c r="M8" s="4" t="s">
        <v>154</v>
      </c>
      <c r="N8" s="4" t="s">
        <v>21</v>
      </c>
      <c r="O8" s="4">
        <v>7</v>
      </c>
      <c r="P8" s="4" t="s">
        <v>27</v>
      </c>
      <c r="Q8" s="4">
        <v>3383</v>
      </c>
      <c r="R8" s="4">
        <v>17</v>
      </c>
      <c r="S8" s="7">
        <v>36434</v>
      </c>
      <c r="T8" s="13">
        <f>4850.85*2</f>
        <v>9701.7</v>
      </c>
      <c r="U8" s="13"/>
      <c r="V8" s="13">
        <f aca="true" t="shared" si="1" ref="V8:V39">971.27*2</f>
        <v>1942.54</v>
      </c>
      <c r="W8" s="13">
        <f>144*2</f>
        <v>288</v>
      </c>
      <c r="X8" s="13">
        <f t="shared" si="0"/>
        <v>11932.240000000002</v>
      </c>
    </row>
    <row r="9" spans="2:24" s="1" customFormat="1" ht="14.25">
      <c r="B9" s="40" t="s">
        <v>158</v>
      </c>
      <c r="C9" s="18">
        <v>4</v>
      </c>
      <c r="D9" s="18">
        <v>3</v>
      </c>
      <c r="E9" s="18">
        <v>1</v>
      </c>
      <c r="F9" s="18">
        <v>11</v>
      </c>
      <c r="G9" s="18">
        <v>33</v>
      </c>
      <c r="H9" s="18">
        <v>5</v>
      </c>
      <c r="I9" s="18">
        <v>23</v>
      </c>
      <c r="J9" s="18" t="s">
        <v>17</v>
      </c>
      <c r="K9" s="4" t="s">
        <v>28</v>
      </c>
      <c r="L9" s="4" t="s">
        <v>29</v>
      </c>
      <c r="M9" s="33" t="s">
        <v>152</v>
      </c>
      <c r="N9" s="4" t="s">
        <v>21</v>
      </c>
      <c r="O9" s="4">
        <v>7</v>
      </c>
      <c r="P9" s="4" t="s">
        <v>27</v>
      </c>
      <c r="Q9" s="4">
        <v>3386</v>
      </c>
      <c r="R9" s="4">
        <v>17</v>
      </c>
      <c r="S9" s="7">
        <v>35811</v>
      </c>
      <c r="T9" s="13">
        <f>4850.85*2</f>
        <v>9701.7</v>
      </c>
      <c r="U9" s="13"/>
      <c r="V9" s="13">
        <f t="shared" si="1"/>
        <v>1942.54</v>
      </c>
      <c r="W9" s="13">
        <f>144*2</f>
        <v>288</v>
      </c>
      <c r="X9" s="13">
        <f t="shared" si="0"/>
        <v>11932.240000000002</v>
      </c>
    </row>
    <row r="10" spans="2:24" s="1" customFormat="1" ht="14.25">
      <c r="B10" s="40" t="s">
        <v>159</v>
      </c>
      <c r="C10" s="18">
        <v>4</v>
      </c>
      <c r="D10" s="18">
        <v>3</v>
      </c>
      <c r="E10" s="18">
        <v>1</v>
      </c>
      <c r="F10" s="18">
        <v>11</v>
      </c>
      <c r="G10" s="18">
        <v>33</v>
      </c>
      <c r="H10" s="18">
        <v>5</v>
      </c>
      <c r="I10" s="18">
        <v>23</v>
      </c>
      <c r="J10" s="18" t="s">
        <v>17</v>
      </c>
      <c r="K10" s="4" t="s">
        <v>31</v>
      </c>
      <c r="L10" s="4" t="s">
        <v>32</v>
      </c>
      <c r="M10" s="4" t="s">
        <v>215</v>
      </c>
      <c r="N10" s="4" t="s">
        <v>21</v>
      </c>
      <c r="O10" s="4">
        <v>7</v>
      </c>
      <c r="P10" s="4" t="s">
        <v>27</v>
      </c>
      <c r="Q10" s="4">
        <v>3381</v>
      </c>
      <c r="R10" s="4">
        <v>17</v>
      </c>
      <c r="S10" s="7">
        <v>35811</v>
      </c>
      <c r="T10" s="13">
        <f>4850.85*2</f>
        <v>9701.7</v>
      </c>
      <c r="U10" s="13"/>
      <c r="V10" s="13">
        <f t="shared" si="1"/>
        <v>1942.54</v>
      </c>
      <c r="W10" s="13">
        <f>144*2</f>
        <v>288</v>
      </c>
      <c r="X10" s="13">
        <f t="shared" si="0"/>
        <v>11932.240000000002</v>
      </c>
    </row>
    <row r="11" spans="2:24" s="1" customFormat="1" ht="14.25">
      <c r="B11" s="40" t="s">
        <v>160</v>
      </c>
      <c r="C11" s="18">
        <v>4</v>
      </c>
      <c r="D11" s="18">
        <v>3</v>
      </c>
      <c r="E11" s="18">
        <v>1</v>
      </c>
      <c r="F11" s="18">
        <v>11</v>
      </c>
      <c r="G11" s="18">
        <v>33</v>
      </c>
      <c r="H11" s="18">
        <v>5</v>
      </c>
      <c r="I11" s="18">
        <v>23</v>
      </c>
      <c r="J11" s="18" t="s">
        <v>17</v>
      </c>
      <c r="K11" s="4" t="s">
        <v>33</v>
      </c>
      <c r="L11" s="4" t="s">
        <v>34</v>
      </c>
      <c r="M11" s="4" t="s">
        <v>154</v>
      </c>
      <c r="N11" s="4" t="s">
        <v>21</v>
      </c>
      <c r="O11" s="4">
        <v>7</v>
      </c>
      <c r="P11" s="4" t="s">
        <v>27</v>
      </c>
      <c r="Q11" s="4">
        <v>3374</v>
      </c>
      <c r="R11" s="4">
        <v>17</v>
      </c>
      <c r="S11" s="7">
        <v>36207</v>
      </c>
      <c r="T11" s="13">
        <f>4850.85*2</f>
        <v>9701.7</v>
      </c>
      <c r="U11" s="13"/>
      <c r="V11" s="13">
        <f t="shared" si="1"/>
        <v>1942.54</v>
      </c>
      <c r="W11" s="13">
        <f>144*2</f>
        <v>288</v>
      </c>
      <c r="X11" s="13">
        <f t="shared" si="0"/>
        <v>11932.240000000002</v>
      </c>
    </row>
    <row r="12" spans="2:24" s="1" customFormat="1" ht="14.25">
      <c r="B12" s="40" t="s">
        <v>161</v>
      </c>
      <c r="C12" s="18">
        <v>4</v>
      </c>
      <c r="D12" s="18">
        <v>3</v>
      </c>
      <c r="E12" s="18">
        <v>1</v>
      </c>
      <c r="F12" s="18">
        <v>11</v>
      </c>
      <c r="G12" s="18">
        <v>33</v>
      </c>
      <c r="H12" s="18">
        <v>5</v>
      </c>
      <c r="I12" s="18">
        <v>23</v>
      </c>
      <c r="J12" s="18" t="s">
        <v>17</v>
      </c>
      <c r="K12" s="4" t="s">
        <v>35</v>
      </c>
      <c r="L12" s="4" t="s">
        <v>36</v>
      </c>
      <c r="M12" s="4" t="s">
        <v>37</v>
      </c>
      <c r="N12" s="4" t="s">
        <v>21</v>
      </c>
      <c r="O12" s="4">
        <v>6</v>
      </c>
      <c r="P12" s="4" t="s">
        <v>38</v>
      </c>
      <c r="Q12" s="4">
        <v>3379</v>
      </c>
      <c r="R12" s="4">
        <v>17</v>
      </c>
      <c r="S12" s="7">
        <v>42370</v>
      </c>
      <c r="T12" s="13">
        <f>4433.4*2</f>
        <v>8866.8</v>
      </c>
      <c r="U12" s="13"/>
      <c r="V12" s="13">
        <f t="shared" si="1"/>
        <v>1942.54</v>
      </c>
      <c r="W12" s="13">
        <f aca="true" t="shared" si="2" ref="W12:W18">131.58*2</f>
        <v>263.16</v>
      </c>
      <c r="X12" s="13">
        <f t="shared" si="0"/>
        <v>11072.5</v>
      </c>
    </row>
    <row r="13" spans="2:24" s="1" customFormat="1" ht="14.25" customHeight="1">
      <c r="B13" s="41" t="s">
        <v>162</v>
      </c>
      <c r="C13" s="4">
        <v>4</v>
      </c>
      <c r="D13" s="4">
        <v>3</v>
      </c>
      <c r="E13" s="4">
        <v>1</v>
      </c>
      <c r="F13" s="4">
        <v>11</v>
      </c>
      <c r="G13" s="4">
        <v>33</v>
      </c>
      <c r="H13" s="4">
        <v>5</v>
      </c>
      <c r="I13" s="4">
        <v>23</v>
      </c>
      <c r="J13" s="4" t="s">
        <v>17</v>
      </c>
      <c r="K13" s="4"/>
      <c r="L13" s="8" t="s">
        <v>148</v>
      </c>
      <c r="M13" s="4" t="s">
        <v>154</v>
      </c>
      <c r="N13" s="4" t="s">
        <v>21</v>
      </c>
      <c r="O13" s="4">
        <v>6</v>
      </c>
      <c r="P13" s="4" t="s">
        <v>39</v>
      </c>
      <c r="Q13" s="4">
        <v>6510</v>
      </c>
      <c r="R13" s="4">
        <v>17</v>
      </c>
      <c r="S13" s="7"/>
      <c r="T13" s="13">
        <f aca="true" t="shared" si="3" ref="T13:T18">4433.4*2</f>
        <v>8866.8</v>
      </c>
      <c r="U13" s="13"/>
      <c r="V13" s="13">
        <f t="shared" si="1"/>
        <v>1942.54</v>
      </c>
      <c r="W13" s="13">
        <f t="shared" si="2"/>
        <v>263.16</v>
      </c>
      <c r="X13" s="13">
        <f t="shared" si="0"/>
        <v>11072.5</v>
      </c>
    </row>
    <row r="14" spans="2:24" s="1" customFormat="1" ht="14.25">
      <c r="B14" s="40" t="s">
        <v>163</v>
      </c>
      <c r="C14" s="18">
        <v>4</v>
      </c>
      <c r="D14" s="18">
        <v>3</v>
      </c>
      <c r="E14" s="18">
        <v>1</v>
      </c>
      <c r="F14" s="18">
        <v>11</v>
      </c>
      <c r="G14" s="18">
        <v>33</v>
      </c>
      <c r="H14" s="18">
        <v>5</v>
      </c>
      <c r="I14" s="18">
        <v>23</v>
      </c>
      <c r="J14" s="18" t="s">
        <v>17</v>
      </c>
      <c r="K14" s="4" t="s">
        <v>40</v>
      </c>
      <c r="L14" s="4" t="s">
        <v>41</v>
      </c>
      <c r="M14" s="4" t="s">
        <v>20</v>
      </c>
      <c r="N14" s="4" t="s">
        <v>21</v>
      </c>
      <c r="O14" s="4">
        <v>6</v>
      </c>
      <c r="P14" s="4" t="s">
        <v>42</v>
      </c>
      <c r="Q14" s="4">
        <v>3378</v>
      </c>
      <c r="R14" s="4">
        <v>17</v>
      </c>
      <c r="S14" s="7">
        <v>35811</v>
      </c>
      <c r="T14" s="13">
        <f t="shared" si="3"/>
        <v>8866.8</v>
      </c>
      <c r="U14" s="13"/>
      <c r="V14" s="13">
        <f t="shared" si="1"/>
        <v>1942.54</v>
      </c>
      <c r="W14" s="13">
        <f t="shared" si="2"/>
        <v>263.16</v>
      </c>
      <c r="X14" s="13">
        <f t="shared" si="0"/>
        <v>11072.5</v>
      </c>
    </row>
    <row r="15" spans="2:24" s="1" customFormat="1" ht="14.25">
      <c r="B15" s="40" t="s">
        <v>164</v>
      </c>
      <c r="C15" s="18">
        <v>4</v>
      </c>
      <c r="D15" s="18">
        <v>3</v>
      </c>
      <c r="E15" s="18">
        <v>1</v>
      </c>
      <c r="F15" s="18">
        <v>11</v>
      </c>
      <c r="G15" s="18">
        <v>33</v>
      </c>
      <c r="H15" s="18">
        <v>5</v>
      </c>
      <c r="I15" s="18">
        <v>23</v>
      </c>
      <c r="J15" s="18" t="s">
        <v>17</v>
      </c>
      <c r="K15" s="4" t="s">
        <v>43</v>
      </c>
      <c r="L15" s="4" t="s">
        <v>44</v>
      </c>
      <c r="M15" s="4" t="s">
        <v>154</v>
      </c>
      <c r="N15" s="4" t="s">
        <v>21</v>
      </c>
      <c r="O15" s="4">
        <v>6</v>
      </c>
      <c r="P15" s="4" t="s">
        <v>45</v>
      </c>
      <c r="Q15" s="4">
        <v>3395</v>
      </c>
      <c r="R15" s="4">
        <v>17</v>
      </c>
      <c r="S15" s="7">
        <v>35811</v>
      </c>
      <c r="T15" s="13">
        <f t="shared" si="3"/>
        <v>8866.8</v>
      </c>
      <c r="U15" s="13"/>
      <c r="V15" s="13">
        <f t="shared" si="1"/>
        <v>1942.54</v>
      </c>
      <c r="W15" s="13">
        <f t="shared" si="2"/>
        <v>263.16</v>
      </c>
      <c r="X15" s="13">
        <f t="shared" si="0"/>
        <v>11072.5</v>
      </c>
    </row>
    <row r="16" spans="2:24" s="1" customFormat="1" ht="14.25">
      <c r="B16" s="40" t="s">
        <v>165</v>
      </c>
      <c r="C16" s="18">
        <v>4</v>
      </c>
      <c r="D16" s="18">
        <v>3</v>
      </c>
      <c r="E16" s="18">
        <v>1</v>
      </c>
      <c r="F16" s="18">
        <v>11</v>
      </c>
      <c r="G16" s="18">
        <v>33</v>
      </c>
      <c r="H16" s="18">
        <v>5</v>
      </c>
      <c r="I16" s="18">
        <v>23</v>
      </c>
      <c r="J16" s="18" t="s">
        <v>17</v>
      </c>
      <c r="K16" s="4" t="s">
        <v>46</v>
      </c>
      <c r="L16" s="4" t="s">
        <v>47</v>
      </c>
      <c r="M16" s="4" t="s">
        <v>37</v>
      </c>
      <c r="N16" s="4" t="s">
        <v>21</v>
      </c>
      <c r="O16" s="4">
        <v>6</v>
      </c>
      <c r="P16" s="4" t="s">
        <v>38</v>
      </c>
      <c r="Q16" s="4">
        <v>3388</v>
      </c>
      <c r="R16" s="4">
        <v>17</v>
      </c>
      <c r="S16" s="7">
        <v>40756</v>
      </c>
      <c r="T16" s="13">
        <f t="shared" si="3"/>
        <v>8866.8</v>
      </c>
      <c r="U16" s="13"/>
      <c r="V16" s="13">
        <f t="shared" si="1"/>
        <v>1942.54</v>
      </c>
      <c r="W16" s="13">
        <f t="shared" si="2"/>
        <v>263.16</v>
      </c>
      <c r="X16" s="13">
        <f t="shared" si="0"/>
        <v>11072.5</v>
      </c>
    </row>
    <row r="17" spans="2:24" s="1" customFormat="1" ht="14.25">
      <c r="B17" s="40" t="s">
        <v>166</v>
      </c>
      <c r="C17" s="18">
        <v>4</v>
      </c>
      <c r="D17" s="18">
        <v>3</v>
      </c>
      <c r="E17" s="18">
        <v>1</v>
      </c>
      <c r="F17" s="18">
        <v>11</v>
      </c>
      <c r="G17" s="18">
        <v>33</v>
      </c>
      <c r="H17" s="18">
        <v>5</v>
      </c>
      <c r="I17" s="18">
        <v>23</v>
      </c>
      <c r="J17" s="18" t="s">
        <v>17</v>
      </c>
      <c r="K17" s="25" t="s">
        <v>68</v>
      </c>
      <c r="L17" s="4" t="s">
        <v>69</v>
      </c>
      <c r="M17" s="4" t="s">
        <v>153</v>
      </c>
      <c r="N17" s="4" t="s">
        <v>21</v>
      </c>
      <c r="O17" s="4">
        <v>6</v>
      </c>
      <c r="P17" s="4" t="s">
        <v>39</v>
      </c>
      <c r="Q17" s="4">
        <v>3391</v>
      </c>
      <c r="R17" s="4">
        <v>17</v>
      </c>
      <c r="S17" s="7">
        <v>42278</v>
      </c>
      <c r="T17" s="13">
        <f t="shared" si="3"/>
        <v>8866.8</v>
      </c>
      <c r="U17" s="13"/>
      <c r="V17" s="13">
        <f t="shared" si="1"/>
        <v>1942.54</v>
      </c>
      <c r="W17" s="13">
        <f t="shared" si="2"/>
        <v>263.16</v>
      </c>
      <c r="X17" s="13">
        <f t="shared" si="0"/>
        <v>11072.5</v>
      </c>
    </row>
    <row r="18" spans="2:24" s="1" customFormat="1" ht="14.25">
      <c r="B18" s="40" t="s">
        <v>167</v>
      </c>
      <c r="C18" s="18">
        <v>4</v>
      </c>
      <c r="D18" s="18">
        <v>3</v>
      </c>
      <c r="E18" s="18">
        <v>1</v>
      </c>
      <c r="F18" s="18">
        <v>11</v>
      </c>
      <c r="G18" s="18">
        <v>33</v>
      </c>
      <c r="H18" s="18">
        <v>5</v>
      </c>
      <c r="I18" s="18">
        <v>23</v>
      </c>
      <c r="J18" s="18" t="s">
        <v>17</v>
      </c>
      <c r="K18" s="4" t="s">
        <v>51</v>
      </c>
      <c r="L18" s="4" t="s">
        <v>52</v>
      </c>
      <c r="M18" s="4" t="s">
        <v>154</v>
      </c>
      <c r="N18" s="4" t="s">
        <v>21</v>
      </c>
      <c r="O18" s="4">
        <v>6</v>
      </c>
      <c r="P18" s="4" t="s">
        <v>42</v>
      </c>
      <c r="Q18" s="4">
        <v>3393</v>
      </c>
      <c r="R18" s="4">
        <v>17</v>
      </c>
      <c r="S18" s="7">
        <v>38078</v>
      </c>
      <c r="T18" s="13">
        <f t="shared" si="3"/>
        <v>8866.8</v>
      </c>
      <c r="U18" s="13"/>
      <c r="V18" s="13">
        <f t="shared" si="1"/>
        <v>1942.54</v>
      </c>
      <c r="W18" s="13">
        <f t="shared" si="2"/>
        <v>263.16</v>
      </c>
      <c r="X18" s="13">
        <f t="shared" si="0"/>
        <v>11072.5</v>
      </c>
    </row>
    <row r="19" spans="2:24" s="1" customFormat="1" ht="17.25" customHeight="1">
      <c r="B19" s="40" t="s">
        <v>168</v>
      </c>
      <c r="C19" s="18">
        <v>4</v>
      </c>
      <c r="D19" s="18">
        <v>3</v>
      </c>
      <c r="E19" s="18">
        <v>1</v>
      </c>
      <c r="F19" s="18">
        <v>11</v>
      </c>
      <c r="G19" s="18">
        <v>33</v>
      </c>
      <c r="H19" s="18">
        <v>5</v>
      </c>
      <c r="I19" s="18">
        <v>23</v>
      </c>
      <c r="J19" s="18" t="s">
        <v>17</v>
      </c>
      <c r="K19" s="4" t="s">
        <v>53</v>
      </c>
      <c r="L19" s="4" t="s">
        <v>54</v>
      </c>
      <c r="M19" s="4" t="s">
        <v>154</v>
      </c>
      <c r="N19" s="4" t="s">
        <v>21</v>
      </c>
      <c r="O19" s="4">
        <v>5</v>
      </c>
      <c r="P19" s="4" t="s">
        <v>55</v>
      </c>
      <c r="Q19" s="4">
        <v>3384</v>
      </c>
      <c r="R19" s="4">
        <v>17</v>
      </c>
      <c r="S19" s="7">
        <v>38899</v>
      </c>
      <c r="T19" s="13">
        <f>3574.05*2</f>
        <v>7148.1</v>
      </c>
      <c r="U19" s="13"/>
      <c r="V19" s="13">
        <f t="shared" si="1"/>
        <v>1942.54</v>
      </c>
      <c r="W19" s="13">
        <f aca="true" t="shared" si="4" ref="W19:W25">106.09*2</f>
        <v>212.18</v>
      </c>
      <c r="X19" s="13">
        <f t="shared" si="0"/>
        <v>9302.82</v>
      </c>
    </row>
    <row r="20" spans="2:24" s="1" customFormat="1" ht="14.25" customHeight="1">
      <c r="B20" s="40" t="s">
        <v>169</v>
      </c>
      <c r="C20" s="18">
        <v>4</v>
      </c>
      <c r="D20" s="18">
        <v>3</v>
      </c>
      <c r="E20" s="18">
        <v>1</v>
      </c>
      <c r="F20" s="18">
        <v>11</v>
      </c>
      <c r="G20" s="18">
        <v>33</v>
      </c>
      <c r="H20" s="18">
        <v>5</v>
      </c>
      <c r="I20" s="18">
        <v>23</v>
      </c>
      <c r="J20" s="18" t="s">
        <v>17</v>
      </c>
      <c r="K20" s="4" t="s">
        <v>56</v>
      </c>
      <c r="L20" s="4" t="s">
        <v>57</v>
      </c>
      <c r="M20" s="4" t="s">
        <v>154</v>
      </c>
      <c r="N20" s="4" t="s">
        <v>21</v>
      </c>
      <c r="O20" s="4">
        <v>5</v>
      </c>
      <c r="P20" s="4" t="s">
        <v>58</v>
      </c>
      <c r="Q20" s="4">
        <v>3375</v>
      </c>
      <c r="R20" s="4">
        <v>17</v>
      </c>
      <c r="S20" s="7">
        <v>36434</v>
      </c>
      <c r="T20" s="13">
        <f aca="true" t="shared" si="5" ref="T20:T25">3574.05*2</f>
        <v>7148.1</v>
      </c>
      <c r="U20" s="13"/>
      <c r="V20" s="13">
        <f t="shared" si="1"/>
        <v>1942.54</v>
      </c>
      <c r="W20" s="13">
        <f t="shared" si="4"/>
        <v>212.18</v>
      </c>
      <c r="X20" s="13">
        <f t="shared" si="0"/>
        <v>9302.82</v>
      </c>
    </row>
    <row r="21" spans="2:24" s="1" customFormat="1" ht="14.25" customHeight="1">
      <c r="B21" s="40" t="s">
        <v>170</v>
      </c>
      <c r="C21" s="18">
        <v>4</v>
      </c>
      <c r="D21" s="18">
        <v>3</v>
      </c>
      <c r="E21" s="18">
        <v>1</v>
      </c>
      <c r="F21" s="18">
        <v>11</v>
      </c>
      <c r="G21" s="18">
        <v>33</v>
      </c>
      <c r="H21" s="18">
        <v>5</v>
      </c>
      <c r="I21" s="18">
        <v>23</v>
      </c>
      <c r="J21" s="18" t="s">
        <v>17</v>
      </c>
      <c r="K21" s="4" t="s">
        <v>59</v>
      </c>
      <c r="L21" s="4" t="s">
        <v>60</v>
      </c>
      <c r="M21" s="4" t="s">
        <v>154</v>
      </c>
      <c r="N21" s="4" t="s">
        <v>21</v>
      </c>
      <c r="O21" s="4">
        <v>5</v>
      </c>
      <c r="P21" s="4" t="s">
        <v>58</v>
      </c>
      <c r="Q21" s="4">
        <v>3392</v>
      </c>
      <c r="R21" s="4">
        <v>17</v>
      </c>
      <c r="S21" s="7">
        <v>40590</v>
      </c>
      <c r="T21" s="13">
        <f t="shared" si="5"/>
        <v>7148.1</v>
      </c>
      <c r="U21" s="13"/>
      <c r="V21" s="13">
        <f t="shared" si="1"/>
        <v>1942.54</v>
      </c>
      <c r="W21" s="13">
        <f t="shared" si="4"/>
        <v>212.18</v>
      </c>
      <c r="X21" s="13">
        <f t="shared" si="0"/>
        <v>9302.82</v>
      </c>
    </row>
    <row r="22" spans="2:24" s="1" customFormat="1" ht="14.25" customHeight="1">
      <c r="B22" s="40" t="s">
        <v>171</v>
      </c>
      <c r="C22" s="18">
        <v>4</v>
      </c>
      <c r="D22" s="18">
        <v>3</v>
      </c>
      <c r="E22" s="18">
        <v>1</v>
      </c>
      <c r="F22" s="18">
        <v>11</v>
      </c>
      <c r="G22" s="18">
        <v>33</v>
      </c>
      <c r="H22" s="18">
        <v>5</v>
      </c>
      <c r="I22" s="18">
        <v>23</v>
      </c>
      <c r="J22" s="18" t="s">
        <v>17</v>
      </c>
      <c r="K22" s="4" t="s">
        <v>61</v>
      </c>
      <c r="L22" s="4" t="s">
        <v>62</v>
      </c>
      <c r="M22" s="4" t="s">
        <v>63</v>
      </c>
      <c r="N22" s="4" t="s">
        <v>21</v>
      </c>
      <c r="O22" s="4">
        <v>5</v>
      </c>
      <c r="P22" s="4" t="s">
        <v>58</v>
      </c>
      <c r="Q22" s="4">
        <v>3396</v>
      </c>
      <c r="R22" s="4">
        <v>17</v>
      </c>
      <c r="S22" s="7">
        <v>40590</v>
      </c>
      <c r="T22" s="13">
        <f t="shared" si="5"/>
        <v>7148.1</v>
      </c>
      <c r="U22" s="13"/>
      <c r="V22" s="13">
        <f t="shared" si="1"/>
        <v>1942.54</v>
      </c>
      <c r="W22" s="13">
        <f t="shared" si="4"/>
        <v>212.18</v>
      </c>
      <c r="X22" s="13">
        <f t="shared" si="0"/>
        <v>9302.82</v>
      </c>
    </row>
    <row r="23" spans="2:24" s="1" customFormat="1" ht="22.5">
      <c r="B23" s="40" t="s">
        <v>172</v>
      </c>
      <c r="C23" s="18">
        <v>4</v>
      </c>
      <c r="D23" s="18">
        <v>3</v>
      </c>
      <c r="E23" s="18">
        <v>1</v>
      </c>
      <c r="F23" s="18">
        <v>11</v>
      </c>
      <c r="G23" s="18">
        <v>33</v>
      </c>
      <c r="H23" s="18">
        <v>5</v>
      </c>
      <c r="I23" s="18">
        <v>23</v>
      </c>
      <c r="J23" s="18" t="s">
        <v>17</v>
      </c>
      <c r="K23" s="4" t="s">
        <v>64</v>
      </c>
      <c r="L23" s="4" t="s">
        <v>65</v>
      </c>
      <c r="M23" s="4" t="s">
        <v>152</v>
      </c>
      <c r="N23" s="4" t="s">
        <v>21</v>
      </c>
      <c r="O23" s="4">
        <v>5</v>
      </c>
      <c r="P23" s="4" t="s">
        <v>55</v>
      </c>
      <c r="Q23" s="4">
        <v>3377</v>
      </c>
      <c r="R23" s="4">
        <v>17</v>
      </c>
      <c r="S23" s="7">
        <v>38991</v>
      </c>
      <c r="T23" s="13">
        <f t="shared" si="5"/>
        <v>7148.1</v>
      </c>
      <c r="U23" s="13"/>
      <c r="V23" s="13">
        <f t="shared" si="1"/>
        <v>1942.54</v>
      </c>
      <c r="W23" s="13">
        <f t="shared" si="4"/>
        <v>212.18</v>
      </c>
      <c r="X23" s="13">
        <f t="shared" si="0"/>
        <v>9302.82</v>
      </c>
    </row>
    <row r="24" spans="2:24" s="1" customFormat="1" ht="14.25" customHeight="1">
      <c r="B24" s="40" t="s">
        <v>173</v>
      </c>
      <c r="C24" s="18">
        <v>4</v>
      </c>
      <c r="D24" s="18">
        <v>3</v>
      </c>
      <c r="E24" s="18">
        <v>1</v>
      </c>
      <c r="F24" s="18">
        <v>11</v>
      </c>
      <c r="G24" s="18">
        <v>33</v>
      </c>
      <c r="H24" s="18">
        <v>5</v>
      </c>
      <c r="I24" s="18">
        <v>23</v>
      </c>
      <c r="J24" s="18" t="s">
        <v>17</v>
      </c>
      <c r="K24" s="4" t="s">
        <v>66</v>
      </c>
      <c r="L24" s="4" t="s">
        <v>67</v>
      </c>
      <c r="M24" s="4" t="s">
        <v>154</v>
      </c>
      <c r="N24" s="4" t="s">
        <v>21</v>
      </c>
      <c r="O24" s="4">
        <v>5</v>
      </c>
      <c r="P24" s="4" t="s">
        <v>58</v>
      </c>
      <c r="Q24" s="4">
        <v>3376</v>
      </c>
      <c r="R24" s="4">
        <v>17</v>
      </c>
      <c r="S24" s="7">
        <v>38200</v>
      </c>
      <c r="T24" s="13">
        <f t="shared" si="5"/>
        <v>7148.1</v>
      </c>
      <c r="U24" s="13"/>
      <c r="V24" s="13">
        <f t="shared" si="1"/>
        <v>1942.54</v>
      </c>
      <c r="W24" s="13">
        <f t="shared" si="4"/>
        <v>212.18</v>
      </c>
      <c r="X24" s="13">
        <f t="shared" si="0"/>
        <v>9302.82</v>
      </c>
    </row>
    <row r="25" spans="2:24" s="1" customFormat="1" ht="14.25" customHeight="1">
      <c r="B25" s="40" t="s">
        <v>174</v>
      </c>
      <c r="C25" s="18">
        <v>4</v>
      </c>
      <c r="D25" s="18">
        <v>3</v>
      </c>
      <c r="E25" s="18">
        <v>1</v>
      </c>
      <c r="F25" s="18">
        <v>11</v>
      </c>
      <c r="G25" s="18">
        <v>33</v>
      </c>
      <c r="H25" s="18">
        <v>5</v>
      </c>
      <c r="I25" s="18">
        <v>23</v>
      </c>
      <c r="J25" s="18" t="s">
        <v>17</v>
      </c>
      <c r="K25" s="25" t="s">
        <v>150</v>
      </c>
      <c r="L25" s="4" t="s">
        <v>134</v>
      </c>
      <c r="M25" s="4" t="s">
        <v>50</v>
      </c>
      <c r="N25" s="4" t="s">
        <v>21</v>
      </c>
      <c r="O25" s="4">
        <v>5</v>
      </c>
      <c r="P25" s="4" t="s">
        <v>58</v>
      </c>
      <c r="Q25" s="4">
        <v>6664</v>
      </c>
      <c r="R25" s="4">
        <v>17</v>
      </c>
      <c r="S25" s="7">
        <v>42629</v>
      </c>
      <c r="T25" s="13">
        <f t="shared" si="5"/>
        <v>7148.1</v>
      </c>
      <c r="U25" s="13"/>
      <c r="V25" s="13">
        <f t="shared" si="1"/>
        <v>1942.54</v>
      </c>
      <c r="W25" s="14">
        <f t="shared" si="4"/>
        <v>212.18</v>
      </c>
      <c r="X25" s="13">
        <f t="shared" si="0"/>
        <v>9302.82</v>
      </c>
    </row>
    <row r="26" spans="2:24" s="1" customFormat="1" ht="14.25">
      <c r="B26" s="40" t="s">
        <v>175</v>
      </c>
      <c r="C26" s="18">
        <v>4</v>
      </c>
      <c r="D26" s="18">
        <v>3</v>
      </c>
      <c r="E26" s="18">
        <v>1</v>
      </c>
      <c r="F26" s="18">
        <v>11</v>
      </c>
      <c r="G26" s="18">
        <v>33</v>
      </c>
      <c r="H26" s="18">
        <v>5</v>
      </c>
      <c r="I26" s="18">
        <v>23</v>
      </c>
      <c r="J26" s="18" t="s">
        <v>17</v>
      </c>
      <c r="K26" s="4" t="s">
        <v>70</v>
      </c>
      <c r="L26" s="16" t="s">
        <v>71</v>
      </c>
      <c r="M26" s="4" t="s">
        <v>72</v>
      </c>
      <c r="N26" s="4" t="s">
        <v>21</v>
      </c>
      <c r="O26" s="4">
        <v>3</v>
      </c>
      <c r="P26" s="4" t="s">
        <v>73</v>
      </c>
      <c r="Q26" s="4">
        <v>3394</v>
      </c>
      <c r="R26" s="4">
        <v>17</v>
      </c>
      <c r="S26" s="7">
        <v>40940</v>
      </c>
      <c r="T26" s="13">
        <f>2430.45*2</f>
        <v>4860.9</v>
      </c>
      <c r="U26" s="13"/>
      <c r="V26" s="13">
        <f t="shared" si="1"/>
        <v>1942.54</v>
      </c>
      <c r="W26" s="13">
        <f>72.15*2</f>
        <v>144.3</v>
      </c>
      <c r="X26" s="13">
        <f t="shared" si="0"/>
        <v>6947.74</v>
      </c>
    </row>
    <row r="27" spans="2:24" s="1" customFormat="1" ht="14.25">
      <c r="B27" s="40" t="s">
        <v>176</v>
      </c>
      <c r="C27" s="18">
        <v>4</v>
      </c>
      <c r="D27" s="18">
        <v>3</v>
      </c>
      <c r="E27" s="18">
        <v>1</v>
      </c>
      <c r="F27" s="18">
        <v>11</v>
      </c>
      <c r="G27" s="18">
        <v>33</v>
      </c>
      <c r="H27" s="18">
        <v>5</v>
      </c>
      <c r="I27" s="18">
        <v>23</v>
      </c>
      <c r="J27" s="18" t="s">
        <v>17</v>
      </c>
      <c r="K27" s="4" t="s">
        <v>74</v>
      </c>
      <c r="L27" s="4" t="s">
        <v>75</v>
      </c>
      <c r="M27" s="4" t="s">
        <v>50</v>
      </c>
      <c r="N27" s="4" t="s">
        <v>21</v>
      </c>
      <c r="O27" s="4">
        <v>3</v>
      </c>
      <c r="P27" s="4" t="s">
        <v>76</v>
      </c>
      <c r="Q27" s="4">
        <v>3385</v>
      </c>
      <c r="R27" s="4">
        <v>17</v>
      </c>
      <c r="S27" s="7">
        <v>35811</v>
      </c>
      <c r="T27" s="13">
        <f>2430.45*2</f>
        <v>4860.9</v>
      </c>
      <c r="U27" s="13">
        <f>588*2</f>
        <v>1176</v>
      </c>
      <c r="V27" s="13">
        <f t="shared" si="1"/>
        <v>1942.54</v>
      </c>
      <c r="W27" s="13">
        <f>72.15*2</f>
        <v>144.3</v>
      </c>
      <c r="X27" s="13">
        <f t="shared" si="0"/>
        <v>8123.74</v>
      </c>
    </row>
    <row r="28" spans="2:24" s="1" customFormat="1" ht="14.25">
      <c r="B28" s="40" t="s">
        <v>177</v>
      </c>
      <c r="C28" s="18">
        <v>4</v>
      </c>
      <c r="D28" s="18">
        <v>3</v>
      </c>
      <c r="E28" s="18">
        <v>1</v>
      </c>
      <c r="F28" s="18">
        <v>11</v>
      </c>
      <c r="G28" s="18">
        <v>33</v>
      </c>
      <c r="H28" s="18">
        <v>5</v>
      </c>
      <c r="I28" s="18">
        <v>23</v>
      </c>
      <c r="J28" s="18" t="s">
        <v>17</v>
      </c>
      <c r="K28" s="4" t="s">
        <v>77</v>
      </c>
      <c r="L28" s="4" t="s">
        <v>78</v>
      </c>
      <c r="M28" s="4" t="s">
        <v>154</v>
      </c>
      <c r="N28" s="4" t="s">
        <v>21</v>
      </c>
      <c r="O28" s="4">
        <v>2</v>
      </c>
      <c r="P28" s="4" t="s">
        <v>133</v>
      </c>
      <c r="Q28" s="4">
        <v>3382</v>
      </c>
      <c r="R28" s="4">
        <v>17</v>
      </c>
      <c r="S28" s="7">
        <v>40619</v>
      </c>
      <c r="T28" s="13">
        <f>2056.65*2</f>
        <v>4113.3</v>
      </c>
      <c r="U28" s="13"/>
      <c r="V28" s="13">
        <f t="shared" si="1"/>
        <v>1942.54</v>
      </c>
      <c r="W28" s="14">
        <f>61.04*2</f>
        <v>122.08</v>
      </c>
      <c r="X28" s="13">
        <f t="shared" si="0"/>
        <v>6177.92</v>
      </c>
    </row>
    <row r="29" spans="2:24" s="1" customFormat="1" ht="14.25">
      <c r="B29" s="40" t="s">
        <v>178</v>
      </c>
      <c r="C29" s="18">
        <v>4</v>
      </c>
      <c r="D29" s="18">
        <v>3</v>
      </c>
      <c r="E29" s="18">
        <v>1</v>
      </c>
      <c r="F29" s="18">
        <v>11</v>
      </c>
      <c r="G29" s="18">
        <v>33</v>
      </c>
      <c r="H29" s="18">
        <v>5</v>
      </c>
      <c r="I29" s="18">
        <v>23</v>
      </c>
      <c r="J29" s="18" t="s">
        <v>17</v>
      </c>
      <c r="K29" s="4" t="s">
        <v>79</v>
      </c>
      <c r="L29" s="4" t="s">
        <v>80</v>
      </c>
      <c r="M29" s="4" t="s">
        <v>50</v>
      </c>
      <c r="N29" s="4" t="s">
        <v>21</v>
      </c>
      <c r="O29" s="4">
        <v>1</v>
      </c>
      <c r="P29" s="4" t="s">
        <v>81</v>
      </c>
      <c r="Q29" s="4">
        <v>3397</v>
      </c>
      <c r="R29" s="4">
        <v>17</v>
      </c>
      <c r="S29" s="7">
        <v>40238</v>
      </c>
      <c r="T29" s="13">
        <f>1772.85*2</f>
        <v>3545.7</v>
      </c>
      <c r="U29" s="13"/>
      <c r="V29" s="13">
        <f t="shared" si="1"/>
        <v>1942.54</v>
      </c>
      <c r="W29" s="13">
        <f>52.61*2</f>
        <v>105.22</v>
      </c>
      <c r="X29" s="13">
        <f t="shared" si="0"/>
        <v>5593.46</v>
      </c>
    </row>
    <row r="30" spans="1:24" s="1" customFormat="1" ht="14.25">
      <c r="A30" s="1">
        <v>26</v>
      </c>
      <c r="B30" s="40" t="s">
        <v>179</v>
      </c>
      <c r="C30" s="18">
        <v>4</v>
      </c>
      <c r="D30" s="18">
        <v>3</v>
      </c>
      <c r="E30" s="18">
        <v>1</v>
      </c>
      <c r="F30" s="18">
        <v>11</v>
      </c>
      <c r="G30" s="18">
        <v>33</v>
      </c>
      <c r="H30" s="18">
        <v>5</v>
      </c>
      <c r="I30" s="18">
        <v>23</v>
      </c>
      <c r="J30" s="18" t="s">
        <v>17</v>
      </c>
      <c r="K30" s="4" t="s">
        <v>82</v>
      </c>
      <c r="L30" s="4" t="s">
        <v>83</v>
      </c>
      <c r="M30" s="4" t="s">
        <v>50</v>
      </c>
      <c r="N30" s="4" t="s">
        <v>21</v>
      </c>
      <c r="O30" s="4">
        <v>1</v>
      </c>
      <c r="P30" s="4" t="s">
        <v>81</v>
      </c>
      <c r="Q30" s="4">
        <v>3390</v>
      </c>
      <c r="R30" s="4">
        <v>17</v>
      </c>
      <c r="S30" s="7">
        <v>35811</v>
      </c>
      <c r="T30" s="13">
        <f>1772.85*2</f>
        <v>3545.7</v>
      </c>
      <c r="U30" s="13"/>
      <c r="V30" s="13">
        <f t="shared" si="1"/>
        <v>1942.54</v>
      </c>
      <c r="W30" s="13">
        <f>52.61*2</f>
        <v>105.22</v>
      </c>
      <c r="X30" s="13">
        <f t="shared" si="0"/>
        <v>5593.46</v>
      </c>
    </row>
    <row r="31" spans="2:24" s="1" customFormat="1" ht="14.25" customHeight="1">
      <c r="B31" s="41" t="s">
        <v>180</v>
      </c>
      <c r="C31" s="4">
        <v>4</v>
      </c>
      <c r="D31" s="4">
        <v>3</v>
      </c>
      <c r="E31" s="4">
        <v>1</v>
      </c>
      <c r="F31" s="4">
        <v>11</v>
      </c>
      <c r="G31" s="4">
        <v>33</v>
      </c>
      <c r="H31" s="4">
        <v>5</v>
      </c>
      <c r="I31" s="4">
        <v>23</v>
      </c>
      <c r="J31" s="4" t="s">
        <v>17</v>
      </c>
      <c r="K31" s="4"/>
      <c r="L31" s="4" t="s">
        <v>148</v>
      </c>
      <c r="M31" s="4" t="s">
        <v>30</v>
      </c>
      <c r="N31" s="4" t="s">
        <v>84</v>
      </c>
      <c r="O31" s="4">
        <v>19</v>
      </c>
      <c r="P31" s="4" t="s">
        <v>85</v>
      </c>
      <c r="Q31" s="4">
        <v>3404</v>
      </c>
      <c r="R31" s="4">
        <v>17</v>
      </c>
      <c r="S31" s="7"/>
      <c r="T31" s="13">
        <v>27852.95</v>
      </c>
      <c r="U31" s="13">
        <f>+T31</f>
        <v>27852.95</v>
      </c>
      <c r="V31" s="13">
        <f t="shared" si="1"/>
        <v>1942.54</v>
      </c>
      <c r="W31" s="13">
        <v>1521.09</v>
      </c>
      <c r="X31" s="13">
        <f t="shared" si="0"/>
        <v>59169.53</v>
      </c>
    </row>
    <row r="32" spans="2:24" s="1" customFormat="1" ht="14.25">
      <c r="B32" s="40" t="s">
        <v>181</v>
      </c>
      <c r="C32" s="4">
        <v>4</v>
      </c>
      <c r="D32" s="4">
        <v>3</v>
      </c>
      <c r="E32" s="4">
        <v>1</v>
      </c>
      <c r="F32" s="4">
        <v>11</v>
      </c>
      <c r="G32" s="4">
        <v>33</v>
      </c>
      <c r="H32" s="4">
        <v>5</v>
      </c>
      <c r="I32" s="4">
        <v>23</v>
      </c>
      <c r="J32" s="4" t="s">
        <v>17</v>
      </c>
      <c r="K32" s="4" t="s">
        <v>142</v>
      </c>
      <c r="L32" s="4" t="s">
        <v>132</v>
      </c>
      <c r="M32" s="4" t="s">
        <v>37</v>
      </c>
      <c r="N32" s="4" t="s">
        <v>84</v>
      </c>
      <c r="O32" s="4">
        <v>16</v>
      </c>
      <c r="P32" s="4" t="s">
        <v>86</v>
      </c>
      <c r="Q32" s="4">
        <v>3401</v>
      </c>
      <c r="R32" s="4">
        <v>17</v>
      </c>
      <c r="S32" s="7">
        <v>42750</v>
      </c>
      <c r="T32" s="13">
        <f>6948.15*2</f>
        <v>13896.3</v>
      </c>
      <c r="U32" s="13">
        <f>6948.18*2</f>
        <v>13896.36</v>
      </c>
      <c r="V32" s="13">
        <f t="shared" si="1"/>
        <v>1942.54</v>
      </c>
      <c r="W32" s="13">
        <f>404.87*2</f>
        <v>809.74</v>
      </c>
      <c r="X32" s="13">
        <f t="shared" si="0"/>
        <v>30544.940000000002</v>
      </c>
    </row>
    <row r="33" spans="2:24" s="1" customFormat="1" ht="14.25">
      <c r="B33" s="40" t="s">
        <v>182</v>
      </c>
      <c r="C33" s="4">
        <v>4</v>
      </c>
      <c r="D33" s="4">
        <v>3</v>
      </c>
      <c r="E33" s="4">
        <v>1</v>
      </c>
      <c r="F33" s="4">
        <v>11</v>
      </c>
      <c r="G33" s="4">
        <v>33</v>
      </c>
      <c r="H33" s="4">
        <v>5</v>
      </c>
      <c r="I33" s="4">
        <v>23</v>
      </c>
      <c r="J33" s="4" t="s">
        <v>17</v>
      </c>
      <c r="K33" s="4" t="s">
        <v>143</v>
      </c>
      <c r="L33" s="4" t="s">
        <v>139</v>
      </c>
      <c r="M33" s="4" t="s">
        <v>154</v>
      </c>
      <c r="N33" s="4" t="s">
        <v>84</v>
      </c>
      <c r="O33" s="4">
        <v>16</v>
      </c>
      <c r="P33" s="4" t="s">
        <v>86</v>
      </c>
      <c r="Q33" s="4">
        <v>3402</v>
      </c>
      <c r="R33" s="4">
        <v>17</v>
      </c>
      <c r="S33" s="7">
        <v>42767</v>
      </c>
      <c r="T33" s="13">
        <f>6948.15*2</f>
        <v>13896.3</v>
      </c>
      <c r="U33" s="13">
        <f>6948.18*2</f>
        <v>13896.36</v>
      </c>
      <c r="V33" s="13">
        <f t="shared" si="1"/>
        <v>1942.54</v>
      </c>
      <c r="W33" s="13">
        <f>404.87*2</f>
        <v>809.74</v>
      </c>
      <c r="X33" s="13">
        <f t="shared" si="0"/>
        <v>30544.940000000002</v>
      </c>
    </row>
    <row r="34" spans="2:24" s="1" customFormat="1" ht="14.25">
      <c r="B34" s="41" t="s">
        <v>183</v>
      </c>
      <c r="C34" s="4">
        <v>4</v>
      </c>
      <c r="D34" s="4">
        <v>3</v>
      </c>
      <c r="E34" s="4">
        <v>1</v>
      </c>
      <c r="F34" s="4">
        <v>11</v>
      </c>
      <c r="G34" s="4">
        <v>33</v>
      </c>
      <c r="H34" s="4">
        <v>5</v>
      </c>
      <c r="I34" s="4">
        <v>23</v>
      </c>
      <c r="J34" s="4" t="s">
        <v>17</v>
      </c>
      <c r="K34" s="4"/>
      <c r="L34" s="4" t="s">
        <v>148</v>
      </c>
      <c r="M34" s="4" t="s">
        <v>50</v>
      </c>
      <c r="N34" s="4" t="s">
        <v>84</v>
      </c>
      <c r="O34" s="4">
        <v>16</v>
      </c>
      <c r="P34" s="4" t="s">
        <v>86</v>
      </c>
      <c r="Q34" s="4">
        <v>3403</v>
      </c>
      <c r="R34" s="4">
        <v>17</v>
      </c>
      <c r="S34" s="7"/>
      <c r="T34" s="13">
        <f>6948.15*2</f>
        <v>13896.3</v>
      </c>
      <c r="U34" s="13">
        <f>6948.18*2</f>
        <v>13896.36</v>
      </c>
      <c r="V34" s="13">
        <f t="shared" si="1"/>
        <v>1942.54</v>
      </c>
      <c r="W34" s="13">
        <f>404.87*2</f>
        <v>809.74</v>
      </c>
      <c r="X34" s="13">
        <f t="shared" si="0"/>
        <v>30544.940000000002</v>
      </c>
    </row>
    <row r="35" spans="2:24" s="1" customFormat="1" ht="14.25">
      <c r="B35" s="41" t="s">
        <v>184</v>
      </c>
      <c r="C35" s="4">
        <v>4</v>
      </c>
      <c r="D35" s="4">
        <v>3</v>
      </c>
      <c r="E35" s="4">
        <v>1</v>
      </c>
      <c r="F35" s="4">
        <v>11</v>
      </c>
      <c r="G35" s="4">
        <v>33</v>
      </c>
      <c r="H35" s="4">
        <v>5</v>
      </c>
      <c r="I35" s="4">
        <v>23</v>
      </c>
      <c r="J35" s="4" t="s">
        <v>17</v>
      </c>
      <c r="K35" s="4"/>
      <c r="L35" s="4" t="s">
        <v>148</v>
      </c>
      <c r="M35" s="4" t="s">
        <v>87</v>
      </c>
      <c r="N35" s="4" t="s">
        <v>84</v>
      </c>
      <c r="O35" s="4">
        <v>16</v>
      </c>
      <c r="P35" s="4" t="s">
        <v>86</v>
      </c>
      <c r="Q35" s="4">
        <v>3405</v>
      </c>
      <c r="R35" s="4">
        <v>17</v>
      </c>
      <c r="S35" s="7"/>
      <c r="T35" s="13">
        <f>6948.15*2</f>
        <v>13896.3</v>
      </c>
      <c r="U35" s="13">
        <f>6948.18*2</f>
        <v>13896.36</v>
      </c>
      <c r="V35" s="13">
        <f t="shared" si="1"/>
        <v>1942.54</v>
      </c>
      <c r="W35" s="13">
        <f>404.87*2</f>
        <v>809.74</v>
      </c>
      <c r="X35" s="13">
        <f t="shared" si="0"/>
        <v>30544.940000000002</v>
      </c>
    </row>
    <row r="36" spans="2:24" s="1" customFormat="1" ht="14.25">
      <c r="B36" s="41" t="s">
        <v>185</v>
      </c>
      <c r="C36" s="4">
        <v>4</v>
      </c>
      <c r="D36" s="4">
        <v>3</v>
      </c>
      <c r="E36" s="4">
        <v>1</v>
      </c>
      <c r="F36" s="4">
        <v>11</v>
      </c>
      <c r="G36" s="4">
        <v>33</v>
      </c>
      <c r="H36" s="4">
        <v>5</v>
      </c>
      <c r="I36" s="4">
        <v>23</v>
      </c>
      <c r="J36" s="4" t="s">
        <v>17</v>
      </c>
      <c r="K36" s="4"/>
      <c r="L36" s="4" t="s">
        <v>148</v>
      </c>
      <c r="M36" s="4" t="s">
        <v>63</v>
      </c>
      <c r="N36" s="4" t="s">
        <v>84</v>
      </c>
      <c r="O36" s="4">
        <v>16</v>
      </c>
      <c r="P36" s="4" t="s">
        <v>86</v>
      </c>
      <c r="Q36" s="4">
        <v>6640</v>
      </c>
      <c r="R36" s="4">
        <v>17</v>
      </c>
      <c r="S36" s="7"/>
      <c r="T36" s="13">
        <f>6948.15*2</f>
        <v>13896.3</v>
      </c>
      <c r="U36" s="13">
        <f>6948.18*2</f>
        <v>13896.36</v>
      </c>
      <c r="V36" s="13">
        <f t="shared" si="1"/>
        <v>1942.54</v>
      </c>
      <c r="W36" s="13">
        <f>404.87*2</f>
        <v>809.74</v>
      </c>
      <c r="X36" s="13">
        <f t="shared" si="0"/>
        <v>30544.940000000002</v>
      </c>
    </row>
    <row r="37" spans="2:24" s="1" customFormat="1" ht="18.75" customHeight="1">
      <c r="B37" s="40" t="s">
        <v>186</v>
      </c>
      <c r="C37" s="4">
        <v>4</v>
      </c>
      <c r="D37" s="4">
        <v>3</v>
      </c>
      <c r="E37" s="4">
        <v>1</v>
      </c>
      <c r="F37" s="4">
        <v>11</v>
      </c>
      <c r="G37" s="4">
        <v>33</v>
      </c>
      <c r="H37" s="4">
        <v>5</v>
      </c>
      <c r="I37" s="4">
        <v>23</v>
      </c>
      <c r="J37" s="4" t="s">
        <v>17</v>
      </c>
      <c r="K37" s="4" t="s">
        <v>144</v>
      </c>
      <c r="L37" s="8" t="s">
        <v>140</v>
      </c>
      <c r="M37" s="4" t="s">
        <v>37</v>
      </c>
      <c r="N37" s="4" t="s">
        <v>84</v>
      </c>
      <c r="O37" s="4">
        <v>15</v>
      </c>
      <c r="P37" s="4" t="s">
        <v>88</v>
      </c>
      <c r="Q37" s="4">
        <v>7008</v>
      </c>
      <c r="R37" s="4">
        <v>17</v>
      </c>
      <c r="S37" s="7">
        <v>42782</v>
      </c>
      <c r="T37" s="13">
        <f aca="true" t="shared" si="6" ref="T37:U39">4538.85*2</f>
        <v>9077.7</v>
      </c>
      <c r="U37" s="13">
        <f t="shared" si="6"/>
        <v>9077.7</v>
      </c>
      <c r="V37" s="13">
        <f t="shared" si="1"/>
        <v>1942.54</v>
      </c>
      <c r="W37" s="13">
        <f>264.57*2</f>
        <v>529.14</v>
      </c>
      <c r="X37" s="13">
        <f t="shared" si="0"/>
        <v>20627.08</v>
      </c>
    </row>
    <row r="38" spans="2:24" s="1" customFormat="1" ht="19.5" customHeight="1">
      <c r="B38" s="40" t="s">
        <v>187</v>
      </c>
      <c r="C38" s="18">
        <v>4</v>
      </c>
      <c r="D38" s="18">
        <v>3</v>
      </c>
      <c r="E38" s="18">
        <v>1</v>
      </c>
      <c r="F38" s="18">
        <v>11</v>
      </c>
      <c r="G38" s="18">
        <v>33</v>
      </c>
      <c r="H38" s="18">
        <v>5</v>
      </c>
      <c r="I38" s="18">
        <v>23</v>
      </c>
      <c r="J38" s="18" t="s">
        <v>17</v>
      </c>
      <c r="K38" s="4" t="s">
        <v>89</v>
      </c>
      <c r="L38" s="4" t="s">
        <v>90</v>
      </c>
      <c r="M38" s="4" t="s">
        <v>87</v>
      </c>
      <c r="N38" s="4" t="s">
        <v>84</v>
      </c>
      <c r="O38" s="4">
        <v>15</v>
      </c>
      <c r="P38" s="4" t="s">
        <v>88</v>
      </c>
      <c r="Q38" s="4">
        <v>3399</v>
      </c>
      <c r="R38" s="4">
        <v>17</v>
      </c>
      <c r="S38" s="7">
        <v>41579</v>
      </c>
      <c r="T38" s="13">
        <f t="shared" si="6"/>
        <v>9077.7</v>
      </c>
      <c r="U38" s="13">
        <f t="shared" si="6"/>
        <v>9077.7</v>
      </c>
      <c r="V38" s="13">
        <f t="shared" si="1"/>
        <v>1942.54</v>
      </c>
      <c r="W38" s="13">
        <f>264.57*2</f>
        <v>529.14</v>
      </c>
      <c r="X38" s="13">
        <f t="shared" si="0"/>
        <v>20627.08</v>
      </c>
    </row>
    <row r="39" spans="1:24" s="1" customFormat="1" ht="18" customHeight="1">
      <c r="A39" s="1">
        <v>9</v>
      </c>
      <c r="B39" s="40" t="s">
        <v>188</v>
      </c>
      <c r="C39" s="4">
        <v>4</v>
      </c>
      <c r="D39" s="4">
        <v>3</v>
      </c>
      <c r="E39" s="4">
        <v>1</v>
      </c>
      <c r="F39" s="4">
        <v>11</v>
      </c>
      <c r="G39" s="4">
        <v>33</v>
      </c>
      <c r="H39" s="4">
        <v>5</v>
      </c>
      <c r="I39" s="4">
        <v>23</v>
      </c>
      <c r="J39" s="4" t="s">
        <v>17</v>
      </c>
      <c r="K39" s="4" t="s">
        <v>145</v>
      </c>
      <c r="L39" s="4" t="s">
        <v>141</v>
      </c>
      <c r="M39" s="4" t="s">
        <v>50</v>
      </c>
      <c r="N39" s="4" t="s">
        <v>84</v>
      </c>
      <c r="O39" s="4">
        <v>15</v>
      </c>
      <c r="P39" s="4" t="s">
        <v>88</v>
      </c>
      <c r="Q39" s="4">
        <v>3400</v>
      </c>
      <c r="R39" s="4">
        <v>17</v>
      </c>
      <c r="S39" s="7">
        <v>42782</v>
      </c>
      <c r="T39" s="13">
        <f t="shared" si="6"/>
        <v>9077.7</v>
      </c>
      <c r="U39" s="13">
        <f t="shared" si="6"/>
        <v>9077.7</v>
      </c>
      <c r="V39" s="13">
        <f t="shared" si="1"/>
        <v>1942.54</v>
      </c>
      <c r="W39" s="13">
        <f>264.57*2</f>
        <v>529.14</v>
      </c>
      <c r="X39" s="13">
        <f t="shared" si="0"/>
        <v>20627.08</v>
      </c>
    </row>
    <row r="40" spans="2:24" s="1" customFormat="1" ht="12.75" customHeight="1">
      <c r="B40" s="40" t="s">
        <v>189</v>
      </c>
      <c r="C40" s="18">
        <v>4</v>
      </c>
      <c r="D40" s="18">
        <v>3</v>
      </c>
      <c r="E40" s="18">
        <v>1</v>
      </c>
      <c r="F40" s="18">
        <v>11</v>
      </c>
      <c r="G40" s="18">
        <v>33</v>
      </c>
      <c r="H40" s="18">
        <v>5</v>
      </c>
      <c r="I40" s="18">
        <v>23</v>
      </c>
      <c r="J40" s="18" t="s">
        <v>17</v>
      </c>
      <c r="K40" s="8" t="s">
        <v>91</v>
      </c>
      <c r="L40" s="8" t="s">
        <v>92</v>
      </c>
      <c r="M40" s="4" t="s">
        <v>154</v>
      </c>
      <c r="N40" s="4" t="s">
        <v>93</v>
      </c>
      <c r="O40" s="4">
        <v>4</v>
      </c>
      <c r="P40" s="4" t="s">
        <v>212</v>
      </c>
      <c r="Q40" s="4">
        <v>3414</v>
      </c>
      <c r="R40" s="4">
        <v>17</v>
      </c>
      <c r="S40" s="7">
        <v>42020</v>
      </c>
      <c r="T40" s="13">
        <f>3657.6*2</f>
        <v>7315.2</v>
      </c>
      <c r="U40" s="13"/>
      <c r="V40" s="13"/>
      <c r="W40" s="13"/>
      <c r="X40" s="13">
        <f t="shared" si="0"/>
        <v>7315.2</v>
      </c>
    </row>
    <row r="41" spans="2:24" s="1" customFormat="1" ht="14.25">
      <c r="B41" s="40" t="s">
        <v>190</v>
      </c>
      <c r="C41" s="18">
        <v>4</v>
      </c>
      <c r="D41" s="18">
        <v>3</v>
      </c>
      <c r="E41" s="18">
        <v>1</v>
      </c>
      <c r="F41" s="18">
        <v>11</v>
      </c>
      <c r="G41" s="18">
        <v>33</v>
      </c>
      <c r="H41" s="18">
        <v>5</v>
      </c>
      <c r="I41" s="18">
        <v>23</v>
      </c>
      <c r="J41" s="18" t="s">
        <v>17</v>
      </c>
      <c r="K41" s="4" t="s">
        <v>48</v>
      </c>
      <c r="L41" s="4" t="s">
        <v>49</v>
      </c>
      <c r="M41" s="4" t="s">
        <v>50</v>
      </c>
      <c r="N41" s="4" t="s">
        <v>93</v>
      </c>
      <c r="O41" s="4">
        <v>14</v>
      </c>
      <c r="P41" s="4" t="s">
        <v>116</v>
      </c>
      <c r="Q41" s="4">
        <v>3422</v>
      </c>
      <c r="R41" s="4">
        <v>17</v>
      </c>
      <c r="S41" s="7">
        <v>42583</v>
      </c>
      <c r="T41" s="13">
        <f>6789.3*2</f>
        <v>13578.6</v>
      </c>
      <c r="U41" s="13"/>
      <c r="V41" s="13"/>
      <c r="W41" s="13"/>
      <c r="X41" s="13">
        <f t="shared" si="0"/>
        <v>13578.6</v>
      </c>
    </row>
    <row r="42" spans="2:24" s="1" customFormat="1" ht="14.25" customHeight="1">
      <c r="B42" s="40" t="s">
        <v>191</v>
      </c>
      <c r="C42" s="18">
        <v>4</v>
      </c>
      <c r="D42" s="18">
        <v>3</v>
      </c>
      <c r="E42" s="18">
        <v>1</v>
      </c>
      <c r="F42" s="18">
        <v>11</v>
      </c>
      <c r="G42" s="18">
        <v>33</v>
      </c>
      <c r="H42" s="18">
        <v>5</v>
      </c>
      <c r="I42" s="18">
        <v>23</v>
      </c>
      <c r="J42" s="18" t="s">
        <v>17</v>
      </c>
      <c r="K42" s="4" t="s">
        <v>95</v>
      </c>
      <c r="L42" s="4" t="s">
        <v>96</v>
      </c>
      <c r="M42" s="4" t="s">
        <v>154</v>
      </c>
      <c r="N42" s="4" t="s">
        <v>93</v>
      </c>
      <c r="O42" s="4">
        <v>6</v>
      </c>
      <c r="P42" s="4" t="s">
        <v>211</v>
      </c>
      <c r="Q42" s="4">
        <v>3407</v>
      </c>
      <c r="R42" s="4">
        <v>17</v>
      </c>
      <c r="S42" s="7">
        <v>40544</v>
      </c>
      <c r="T42" s="13">
        <f>5334.45*2</f>
        <v>10668.9</v>
      </c>
      <c r="U42" s="13"/>
      <c r="V42" s="13"/>
      <c r="W42" s="13"/>
      <c r="X42" s="13">
        <f t="shared" si="0"/>
        <v>10668.9</v>
      </c>
    </row>
    <row r="43" spans="2:24" s="1" customFormat="1" ht="14.25">
      <c r="B43" s="40" t="s">
        <v>192</v>
      </c>
      <c r="C43" s="18">
        <v>4</v>
      </c>
      <c r="D43" s="18">
        <v>3</v>
      </c>
      <c r="E43" s="18">
        <v>1</v>
      </c>
      <c r="F43" s="18">
        <v>11</v>
      </c>
      <c r="G43" s="18">
        <v>33</v>
      </c>
      <c r="H43" s="18">
        <v>5</v>
      </c>
      <c r="I43" s="18">
        <v>23</v>
      </c>
      <c r="J43" s="18" t="s">
        <v>17</v>
      </c>
      <c r="K43" s="4" t="s">
        <v>97</v>
      </c>
      <c r="L43" s="8" t="s">
        <v>98</v>
      </c>
      <c r="M43" s="4" t="s">
        <v>152</v>
      </c>
      <c r="N43" s="4" t="s">
        <v>93</v>
      </c>
      <c r="O43" s="4">
        <v>8</v>
      </c>
      <c r="P43" s="4" t="s">
        <v>214</v>
      </c>
      <c r="Q43" s="4">
        <v>3425</v>
      </c>
      <c r="R43" s="4">
        <v>17</v>
      </c>
      <c r="S43" s="7">
        <v>41640</v>
      </c>
      <c r="T43" s="13">
        <f>6789.3*2</f>
        <v>13578.6</v>
      </c>
      <c r="U43" s="13"/>
      <c r="V43" s="13"/>
      <c r="W43" s="13"/>
      <c r="X43" s="13">
        <f t="shared" si="0"/>
        <v>13578.6</v>
      </c>
    </row>
    <row r="44" spans="2:24" s="1" customFormat="1" ht="14.25" customHeight="1">
      <c r="B44" s="40" t="s">
        <v>193</v>
      </c>
      <c r="C44" s="18">
        <v>4</v>
      </c>
      <c r="D44" s="18">
        <v>3</v>
      </c>
      <c r="E44" s="18">
        <v>1</v>
      </c>
      <c r="F44" s="18">
        <v>11</v>
      </c>
      <c r="G44" s="18">
        <v>33</v>
      </c>
      <c r="H44" s="18">
        <v>5</v>
      </c>
      <c r="I44" s="18">
        <v>23</v>
      </c>
      <c r="J44" s="18" t="s">
        <v>17</v>
      </c>
      <c r="K44" s="4" t="s">
        <v>99</v>
      </c>
      <c r="L44" s="4" t="s">
        <v>100</v>
      </c>
      <c r="M44" s="4" t="s">
        <v>37</v>
      </c>
      <c r="N44" s="4" t="s">
        <v>93</v>
      </c>
      <c r="O44" s="4">
        <v>6</v>
      </c>
      <c r="P44" s="4" t="s">
        <v>211</v>
      </c>
      <c r="Q44" s="4">
        <v>3417</v>
      </c>
      <c r="R44" s="4">
        <v>17</v>
      </c>
      <c r="S44" s="7">
        <v>41030</v>
      </c>
      <c r="T44" s="13">
        <f>5334.45*2</f>
        <v>10668.9</v>
      </c>
      <c r="U44" s="13"/>
      <c r="V44" s="13"/>
      <c r="W44" s="13"/>
      <c r="X44" s="13">
        <f t="shared" si="0"/>
        <v>10668.9</v>
      </c>
    </row>
    <row r="45" spans="2:24" s="1" customFormat="1" ht="14.25" customHeight="1">
      <c r="B45" s="40" t="s">
        <v>194</v>
      </c>
      <c r="C45" s="18">
        <v>4</v>
      </c>
      <c r="D45" s="18">
        <v>3</v>
      </c>
      <c r="E45" s="18">
        <v>1</v>
      </c>
      <c r="F45" s="18">
        <v>11</v>
      </c>
      <c r="G45" s="18">
        <v>33</v>
      </c>
      <c r="H45" s="18">
        <v>5</v>
      </c>
      <c r="I45" s="18">
        <v>23</v>
      </c>
      <c r="J45" s="18" t="s">
        <v>17</v>
      </c>
      <c r="K45" s="4" t="s">
        <v>101</v>
      </c>
      <c r="L45" s="4" t="s">
        <v>102</v>
      </c>
      <c r="M45" s="4" t="s">
        <v>37</v>
      </c>
      <c r="N45" s="4" t="s">
        <v>93</v>
      </c>
      <c r="O45" s="4">
        <v>6</v>
      </c>
      <c r="P45" s="4" t="s">
        <v>211</v>
      </c>
      <c r="Q45" s="4">
        <v>3424</v>
      </c>
      <c r="R45" s="4">
        <v>17</v>
      </c>
      <c r="S45" s="7">
        <v>40544</v>
      </c>
      <c r="T45" s="13">
        <f>5334.45*2</f>
        <v>10668.9</v>
      </c>
      <c r="U45" s="13"/>
      <c r="V45" s="13"/>
      <c r="W45" s="13"/>
      <c r="X45" s="13">
        <f t="shared" si="0"/>
        <v>10668.9</v>
      </c>
    </row>
    <row r="46" spans="2:24" s="1" customFormat="1" ht="14.25" customHeight="1">
      <c r="B46" s="40" t="s">
        <v>195</v>
      </c>
      <c r="C46" s="18">
        <v>4</v>
      </c>
      <c r="D46" s="18">
        <v>3</v>
      </c>
      <c r="E46" s="18">
        <v>1</v>
      </c>
      <c r="F46" s="18">
        <v>11</v>
      </c>
      <c r="G46" s="18">
        <v>33</v>
      </c>
      <c r="H46" s="18">
        <v>5</v>
      </c>
      <c r="I46" s="18">
        <v>23</v>
      </c>
      <c r="J46" s="18" t="s">
        <v>17</v>
      </c>
      <c r="K46" s="4" t="s">
        <v>103</v>
      </c>
      <c r="L46" s="4" t="s">
        <v>104</v>
      </c>
      <c r="M46" s="4" t="s">
        <v>37</v>
      </c>
      <c r="N46" s="4" t="s">
        <v>93</v>
      </c>
      <c r="O46" s="4">
        <v>6</v>
      </c>
      <c r="P46" s="4" t="s">
        <v>211</v>
      </c>
      <c r="Q46" s="4">
        <v>3421</v>
      </c>
      <c r="R46" s="4">
        <v>17</v>
      </c>
      <c r="S46" s="7">
        <v>40740</v>
      </c>
      <c r="T46" s="13">
        <f>5334.45*2</f>
        <v>10668.9</v>
      </c>
      <c r="U46" s="13"/>
      <c r="V46" s="13"/>
      <c r="W46" s="13"/>
      <c r="X46" s="13">
        <f t="shared" si="0"/>
        <v>10668.9</v>
      </c>
    </row>
    <row r="47" spans="2:24" s="1" customFormat="1" ht="14.25">
      <c r="B47" s="40" t="s">
        <v>196</v>
      </c>
      <c r="C47" s="18">
        <v>4</v>
      </c>
      <c r="D47" s="18">
        <v>3</v>
      </c>
      <c r="E47" s="18">
        <v>1</v>
      </c>
      <c r="F47" s="18">
        <v>11</v>
      </c>
      <c r="G47" s="18">
        <v>33</v>
      </c>
      <c r="H47" s="18">
        <v>5</v>
      </c>
      <c r="I47" s="18">
        <v>23</v>
      </c>
      <c r="J47" s="18" t="s">
        <v>17</v>
      </c>
      <c r="K47" s="4" t="s">
        <v>105</v>
      </c>
      <c r="L47" s="8" t="s">
        <v>106</v>
      </c>
      <c r="M47" s="4" t="s">
        <v>37</v>
      </c>
      <c r="N47" s="4" t="s">
        <v>93</v>
      </c>
      <c r="O47" s="4">
        <v>7</v>
      </c>
      <c r="P47" s="4" t="s">
        <v>107</v>
      </c>
      <c r="Q47" s="4">
        <v>3409</v>
      </c>
      <c r="R47" s="4">
        <v>17</v>
      </c>
      <c r="S47" s="7">
        <v>41471</v>
      </c>
      <c r="T47" s="13">
        <f>5962.2*2</f>
        <v>11924.4</v>
      </c>
      <c r="U47" s="13"/>
      <c r="V47" s="13"/>
      <c r="W47" s="13"/>
      <c r="X47" s="13">
        <f t="shared" si="0"/>
        <v>11924.4</v>
      </c>
    </row>
    <row r="48" spans="2:24" s="1" customFormat="1" ht="14.25">
      <c r="B48" s="41" t="s">
        <v>197</v>
      </c>
      <c r="C48" s="4">
        <v>4</v>
      </c>
      <c r="D48" s="4">
        <v>3</v>
      </c>
      <c r="E48" s="4">
        <v>1</v>
      </c>
      <c r="F48" s="4">
        <v>11</v>
      </c>
      <c r="G48" s="4">
        <v>33</v>
      </c>
      <c r="H48" s="4">
        <v>5</v>
      </c>
      <c r="I48" s="4">
        <v>23</v>
      </c>
      <c r="J48" s="4" t="s">
        <v>17</v>
      </c>
      <c r="K48" s="4"/>
      <c r="L48" s="4" t="s">
        <v>148</v>
      </c>
      <c r="M48" s="4" t="s">
        <v>37</v>
      </c>
      <c r="N48" s="4" t="s">
        <v>93</v>
      </c>
      <c r="O48" s="4">
        <v>3</v>
      </c>
      <c r="P48" s="4" t="s">
        <v>94</v>
      </c>
      <c r="Q48" s="4">
        <v>3406</v>
      </c>
      <c r="R48" s="4">
        <v>17</v>
      </c>
      <c r="S48" s="7"/>
      <c r="T48" s="13">
        <f>3657.6*2</f>
        <v>7315.2</v>
      </c>
      <c r="U48" s="13"/>
      <c r="V48" s="13"/>
      <c r="W48" s="13"/>
      <c r="X48" s="13">
        <f t="shared" si="0"/>
        <v>7315.2</v>
      </c>
    </row>
    <row r="49" spans="2:24" s="1" customFormat="1" ht="14.25" customHeight="1">
      <c r="B49" s="40" t="s">
        <v>198</v>
      </c>
      <c r="C49" s="18">
        <v>4</v>
      </c>
      <c r="D49" s="18">
        <v>3</v>
      </c>
      <c r="E49" s="18">
        <v>1</v>
      </c>
      <c r="F49" s="18">
        <v>11</v>
      </c>
      <c r="G49" s="18">
        <v>33</v>
      </c>
      <c r="H49" s="18">
        <v>5</v>
      </c>
      <c r="I49" s="18">
        <v>23</v>
      </c>
      <c r="J49" s="18" t="s">
        <v>17</v>
      </c>
      <c r="K49" s="4" t="s">
        <v>108</v>
      </c>
      <c r="L49" s="16" t="s">
        <v>109</v>
      </c>
      <c r="M49" s="4" t="s">
        <v>20</v>
      </c>
      <c r="N49" s="4" t="s">
        <v>93</v>
      </c>
      <c r="O49" s="4">
        <v>6</v>
      </c>
      <c r="P49" s="4" t="s">
        <v>211</v>
      </c>
      <c r="Q49" s="4">
        <v>3427</v>
      </c>
      <c r="R49" s="4">
        <v>17</v>
      </c>
      <c r="S49" s="7">
        <v>42064</v>
      </c>
      <c r="T49" s="13">
        <f>5294.55*2</f>
        <v>10589.1</v>
      </c>
      <c r="U49" s="13"/>
      <c r="V49" s="13"/>
      <c r="W49" s="13"/>
      <c r="X49" s="13">
        <f t="shared" si="0"/>
        <v>10589.1</v>
      </c>
    </row>
    <row r="50" spans="2:24" s="1" customFormat="1" ht="21.75" customHeight="1">
      <c r="B50" s="40" t="s">
        <v>199</v>
      </c>
      <c r="C50" s="18">
        <v>4</v>
      </c>
      <c r="D50" s="18">
        <v>3</v>
      </c>
      <c r="E50" s="18">
        <v>1</v>
      </c>
      <c r="F50" s="18">
        <v>11</v>
      </c>
      <c r="G50" s="18">
        <v>33</v>
      </c>
      <c r="H50" s="18">
        <v>5</v>
      </c>
      <c r="I50" s="18">
        <v>23</v>
      </c>
      <c r="J50" s="18" t="s">
        <v>17</v>
      </c>
      <c r="K50" s="4" t="s">
        <v>110</v>
      </c>
      <c r="L50" s="4" t="s">
        <v>111</v>
      </c>
      <c r="M50" s="4" t="s">
        <v>50</v>
      </c>
      <c r="N50" s="4" t="s">
        <v>93</v>
      </c>
      <c r="O50" s="4">
        <v>3</v>
      </c>
      <c r="P50" s="4" t="s">
        <v>213</v>
      </c>
      <c r="Q50" s="4">
        <v>3408</v>
      </c>
      <c r="R50" s="4">
        <v>17</v>
      </c>
      <c r="S50" s="7">
        <v>42156</v>
      </c>
      <c r="T50" s="13">
        <f>3182.4*2</f>
        <v>6364.8</v>
      </c>
      <c r="U50" s="13"/>
      <c r="V50" s="13"/>
      <c r="W50" s="13"/>
      <c r="X50" s="13">
        <f t="shared" si="0"/>
        <v>6364.8</v>
      </c>
    </row>
    <row r="51" spans="2:24" s="1" customFormat="1" ht="14.25" customHeight="1">
      <c r="B51" s="40" t="s">
        <v>200</v>
      </c>
      <c r="C51" s="18">
        <v>4</v>
      </c>
      <c r="D51" s="18">
        <v>3</v>
      </c>
      <c r="E51" s="18">
        <v>1</v>
      </c>
      <c r="F51" s="18">
        <v>11</v>
      </c>
      <c r="G51" s="18">
        <v>33</v>
      </c>
      <c r="H51" s="18">
        <v>5</v>
      </c>
      <c r="I51" s="18">
        <v>23</v>
      </c>
      <c r="J51" s="18" t="s">
        <v>17</v>
      </c>
      <c r="K51" s="4" t="s">
        <v>112</v>
      </c>
      <c r="L51" s="4" t="s">
        <v>113</v>
      </c>
      <c r="M51" s="4" t="s">
        <v>37</v>
      </c>
      <c r="N51" s="4" t="s">
        <v>93</v>
      </c>
      <c r="O51" s="4">
        <v>6</v>
      </c>
      <c r="P51" s="4" t="s">
        <v>211</v>
      </c>
      <c r="Q51" s="4">
        <v>3419</v>
      </c>
      <c r="R51" s="4">
        <v>17</v>
      </c>
      <c r="S51" s="7">
        <v>41548</v>
      </c>
      <c r="T51" s="13">
        <f>4849.5*2</f>
        <v>9699</v>
      </c>
      <c r="U51" s="13"/>
      <c r="V51" s="13"/>
      <c r="W51" s="13"/>
      <c r="X51" s="13">
        <f t="shared" si="0"/>
        <v>9699</v>
      </c>
    </row>
    <row r="52" spans="2:24" s="1" customFormat="1" ht="14.25" customHeight="1">
      <c r="B52" s="40" t="s">
        <v>201</v>
      </c>
      <c r="C52" s="18">
        <v>4</v>
      </c>
      <c r="D52" s="18">
        <v>3</v>
      </c>
      <c r="E52" s="18">
        <v>1</v>
      </c>
      <c r="F52" s="18">
        <v>11</v>
      </c>
      <c r="G52" s="18">
        <v>33</v>
      </c>
      <c r="H52" s="18">
        <v>5</v>
      </c>
      <c r="I52" s="18">
        <v>23</v>
      </c>
      <c r="J52" s="18" t="s">
        <v>17</v>
      </c>
      <c r="K52" s="4" t="s">
        <v>114</v>
      </c>
      <c r="L52" s="17" t="s">
        <v>115</v>
      </c>
      <c r="M52" s="4" t="s">
        <v>154</v>
      </c>
      <c r="N52" s="4" t="s">
        <v>93</v>
      </c>
      <c r="O52" s="15">
        <v>9</v>
      </c>
      <c r="P52" s="4" t="s">
        <v>116</v>
      </c>
      <c r="Q52" s="4">
        <v>3410</v>
      </c>
      <c r="R52" s="4">
        <v>17</v>
      </c>
      <c r="S52" s="7">
        <v>42095</v>
      </c>
      <c r="T52" s="13">
        <f>6999.3*2</f>
        <v>13998.6</v>
      </c>
      <c r="U52" s="13"/>
      <c r="V52" s="13"/>
      <c r="W52" s="13"/>
      <c r="X52" s="13">
        <f t="shared" si="0"/>
        <v>13998.6</v>
      </c>
    </row>
    <row r="53" spans="2:24" s="1" customFormat="1" ht="15.75" customHeight="1">
      <c r="B53" s="40" t="s">
        <v>202</v>
      </c>
      <c r="C53" s="18">
        <v>4</v>
      </c>
      <c r="D53" s="18">
        <v>3</v>
      </c>
      <c r="E53" s="18">
        <v>1</v>
      </c>
      <c r="F53" s="18">
        <v>11</v>
      </c>
      <c r="G53" s="18">
        <v>33</v>
      </c>
      <c r="H53" s="18">
        <v>5</v>
      </c>
      <c r="I53" s="18">
        <v>23</v>
      </c>
      <c r="J53" s="18" t="s">
        <v>17</v>
      </c>
      <c r="K53" s="4" t="s">
        <v>117</v>
      </c>
      <c r="L53" s="4" t="s">
        <v>118</v>
      </c>
      <c r="M53" s="4" t="s">
        <v>20</v>
      </c>
      <c r="N53" s="4" t="s">
        <v>93</v>
      </c>
      <c r="O53" s="15">
        <v>9</v>
      </c>
      <c r="P53" s="4" t="s">
        <v>116</v>
      </c>
      <c r="Q53" s="4">
        <v>3416</v>
      </c>
      <c r="R53" s="4">
        <v>17</v>
      </c>
      <c r="S53" s="7">
        <v>41030</v>
      </c>
      <c r="T53" s="13">
        <f>6999.15*2</f>
        <v>13998.3</v>
      </c>
      <c r="U53" s="13"/>
      <c r="V53" s="13"/>
      <c r="W53" s="13"/>
      <c r="X53" s="13">
        <f t="shared" si="0"/>
        <v>13998.3</v>
      </c>
    </row>
    <row r="54" spans="2:24" s="1" customFormat="1" ht="14.25">
      <c r="B54" s="40" t="s">
        <v>203</v>
      </c>
      <c r="C54" s="18">
        <v>4</v>
      </c>
      <c r="D54" s="18">
        <v>3</v>
      </c>
      <c r="E54" s="18">
        <v>1</v>
      </c>
      <c r="F54" s="18">
        <v>11</v>
      </c>
      <c r="G54" s="18">
        <v>33</v>
      </c>
      <c r="H54" s="18">
        <v>5</v>
      </c>
      <c r="I54" s="18">
        <v>23</v>
      </c>
      <c r="J54" s="18" t="s">
        <v>17</v>
      </c>
      <c r="K54" s="25" t="s">
        <v>149</v>
      </c>
      <c r="L54" s="4" t="s">
        <v>119</v>
      </c>
      <c r="M54" s="4" t="s">
        <v>72</v>
      </c>
      <c r="N54" s="4" t="s">
        <v>93</v>
      </c>
      <c r="O54" s="4">
        <v>6</v>
      </c>
      <c r="P54" s="4" t="s">
        <v>120</v>
      </c>
      <c r="Q54" s="4">
        <v>3412</v>
      </c>
      <c r="R54" s="4">
        <v>17</v>
      </c>
      <c r="S54" s="7">
        <v>42476</v>
      </c>
      <c r="T54" s="13">
        <f>5253.75*2</f>
        <v>10507.5</v>
      </c>
      <c r="U54" s="13"/>
      <c r="V54" s="13"/>
      <c r="W54" s="13"/>
      <c r="X54" s="13">
        <f t="shared" si="0"/>
        <v>10507.5</v>
      </c>
    </row>
    <row r="55" spans="2:24" s="1" customFormat="1" ht="14.25">
      <c r="B55" s="32"/>
      <c r="C55" s="34"/>
      <c r="D55" s="34"/>
      <c r="E55" s="34"/>
      <c r="F55" s="34"/>
      <c r="G55" s="34"/>
      <c r="H55" s="34"/>
      <c r="I55" s="34"/>
      <c r="J55" s="34"/>
      <c r="K55" s="35"/>
      <c r="L55" s="5"/>
      <c r="M55" s="5"/>
      <c r="N55" s="5"/>
      <c r="O55" s="5"/>
      <c r="P55" s="5"/>
      <c r="Q55" s="5"/>
      <c r="R55" s="5"/>
      <c r="S55" s="3"/>
      <c r="T55" s="36"/>
      <c r="U55" s="36"/>
      <c r="V55" s="36"/>
      <c r="W55" s="36"/>
      <c r="X55" s="36"/>
    </row>
    <row r="56" spans="2:24" s="1" customFormat="1" ht="14.25">
      <c r="B56" s="32"/>
      <c r="C56" s="34"/>
      <c r="D56" s="34"/>
      <c r="E56" s="34"/>
      <c r="F56" s="34"/>
      <c r="G56" s="34"/>
      <c r="H56" s="34"/>
      <c r="I56" s="34"/>
      <c r="J56" s="34"/>
      <c r="K56" s="35"/>
      <c r="L56" s="5"/>
      <c r="M56" s="5"/>
      <c r="N56" s="5"/>
      <c r="O56" s="5"/>
      <c r="P56" s="5"/>
      <c r="Q56" s="5"/>
      <c r="R56" s="5"/>
      <c r="S56" s="3"/>
      <c r="T56" s="36"/>
      <c r="U56" s="36"/>
      <c r="V56" s="36"/>
      <c r="W56" s="36"/>
      <c r="X56" s="36"/>
    </row>
    <row r="57" spans="2:24" s="1" customFormat="1" ht="14.25">
      <c r="B57" s="32"/>
      <c r="C57" s="34"/>
      <c r="D57" s="34"/>
      <c r="E57" s="34"/>
      <c r="F57" s="34"/>
      <c r="G57" s="34"/>
      <c r="H57" s="34"/>
      <c r="I57" s="34"/>
      <c r="J57" s="34"/>
      <c r="K57" s="35"/>
      <c r="L57" s="5"/>
      <c r="M57" s="5"/>
      <c r="N57" s="5"/>
      <c r="O57" s="5"/>
      <c r="P57" s="5"/>
      <c r="Q57" s="5"/>
      <c r="R57" s="5"/>
      <c r="S57" s="3"/>
      <c r="T57" s="36"/>
      <c r="U57" s="36"/>
      <c r="V57" s="36"/>
      <c r="W57" s="36"/>
      <c r="X57" s="36"/>
    </row>
    <row r="58" spans="2:24" s="1" customFormat="1" ht="14.25">
      <c r="B58" s="32"/>
      <c r="C58" s="34"/>
      <c r="D58" s="34"/>
      <c r="E58" s="34"/>
      <c r="F58" s="34"/>
      <c r="G58" s="34"/>
      <c r="H58" s="34"/>
      <c r="I58" s="34"/>
      <c r="J58" s="34"/>
      <c r="K58" s="35"/>
      <c r="L58" s="5"/>
      <c r="M58" s="5"/>
      <c r="N58" s="5"/>
      <c r="O58" s="5"/>
      <c r="P58" s="5"/>
      <c r="Q58" s="5"/>
      <c r="R58" s="5"/>
      <c r="S58" s="3"/>
      <c r="T58" s="36"/>
      <c r="U58" s="36"/>
      <c r="V58" s="36"/>
      <c r="W58" s="36"/>
      <c r="X58" s="36"/>
    </row>
    <row r="59" spans="2:24" s="1" customFormat="1" ht="14.25">
      <c r="B59" s="41" t="s">
        <v>204</v>
      </c>
      <c r="C59" s="4">
        <v>4</v>
      </c>
      <c r="D59" s="4">
        <v>3</v>
      </c>
      <c r="E59" s="4">
        <v>1</v>
      </c>
      <c r="F59" s="4">
        <v>11</v>
      </c>
      <c r="G59" s="4">
        <v>33</v>
      </c>
      <c r="H59" s="4">
        <v>5</v>
      </c>
      <c r="I59" s="4">
        <v>23</v>
      </c>
      <c r="J59" s="4" t="s">
        <v>17</v>
      </c>
      <c r="K59" s="4"/>
      <c r="L59" s="4" t="s">
        <v>148</v>
      </c>
      <c r="M59" s="4" t="s">
        <v>153</v>
      </c>
      <c r="N59" s="4" t="s">
        <v>93</v>
      </c>
      <c r="O59" s="4">
        <v>6</v>
      </c>
      <c r="P59" s="4" t="s">
        <v>216</v>
      </c>
      <c r="Q59" s="4">
        <v>3413</v>
      </c>
      <c r="R59" s="4">
        <v>17</v>
      </c>
      <c r="S59" s="7"/>
      <c r="T59" s="13">
        <f>5657.85*2</f>
        <v>11315.7</v>
      </c>
      <c r="U59" s="13"/>
      <c r="V59" s="13"/>
      <c r="W59" s="13"/>
      <c r="X59" s="13">
        <f t="shared" si="0"/>
        <v>11315.7</v>
      </c>
    </row>
    <row r="60" spans="2:24" s="1" customFormat="1" ht="14.25">
      <c r="B60" s="40" t="s">
        <v>205</v>
      </c>
      <c r="C60" s="18">
        <v>4</v>
      </c>
      <c r="D60" s="18">
        <v>3</v>
      </c>
      <c r="E60" s="18">
        <v>1</v>
      </c>
      <c r="F60" s="18">
        <v>11</v>
      </c>
      <c r="G60" s="18">
        <v>33</v>
      </c>
      <c r="H60" s="18">
        <v>5</v>
      </c>
      <c r="I60" s="18">
        <v>23</v>
      </c>
      <c r="J60" s="18" t="s">
        <v>17</v>
      </c>
      <c r="K60" s="4" t="s">
        <v>121</v>
      </c>
      <c r="L60" s="4" t="s">
        <v>122</v>
      </c>
      <c r="M60" s="4" t="s">
        <v>20</v>
      </c>
      <c r="N60" s="4" t="s">
        <v>93</v>
      </c>
      <c r="O60" s="15">
        <v>9</v>
      </c>
      <c r="P60" s="4" t="s">
        <v>116</v>
      </c>
      <c r="Q60" s="4">
        <v>3420</v>
      </c>
      <c r="R60" s="4">
        <v>17</v>
      </c>
      <c r="S60" s="7">
        <v>41760</v>
      </c>
      <c r="T60" s="13">
        <f>6626.1*2</f>
        <v>13252.2</v>
      </c>
      <c r="U60" s="13"/>
      <c r="V60" s="13"/>
      <c r="W60" s="13"/>
      <c r="X60" s="13">
        <f t="shared" si="0"/>
        <v>13252.2</v>
      </c>
    </row>
    <row r="61" spans="2:24" s="1" customFormat="1" ht="14.25">
      <c r="B61" s="40" t="s">
        <v>206</v>
      </c>
      <c r="C61" s="18">
        <v>4</v>
      </c>
      <c r="D61" s="18">
        <v>3</v>
      </c>
      <c r="E61" s="18">
        <v>1</v>
      </c>
      <c r="F61" s="18">
        <v>11</v>
      </c>
      <c r="G61" s="18">
        <v>33</v>
      </c>
      <c r="H61" s="18">
        <v>5</v>
      </c>
      <c r="I61" s="18">
        <v>23</v>
      </c>
      <c r="J61" s="18" t="s">
        <v>17</v>
      </c>
      <c r="K61" s="4" t="s">
        <v>123</v>
      </c>
      <c r="L61" s="4" t="s">
        <v>124</v>
      </c>
      <c r="M61" s="4" t="s">
        <v>37</v>
      </c>
      <c r="N61" s="4" t="s">
        <v>93</v>
      </c>
      <c r="O61" s="4">
        <v>7</v>
      </c>
      <c r="P61" s="4" t="s">
        <v>214</v>
      </c>
      <c r="Q61" s="4">
        <v>3418</v>
      </c>
      <c r="R61" s="4">
        <v>17</v>
      </c>
      <c r="S61" s="7">
        <v>41030</v>
      </c>
      <c r="T61" s="13">
        <f>5657.85*2</f>
        <v>11315.7</v>
      </c>
      <c r="U61" s="13"/>
      <c r="V61" s="13"/>
      <c r="W61" s="13"/>
      <c r="X61" s="13">
        <f t="shared" si="0"/>
        <v>11315.7</v>
      </c>
    </row>
    <row r="62" spans="2:24" s="1" customFormat="1" ht="14.25">
      <c r="B62" s="40" t="s">
        <v>207</v>
      </c>
      <c r="C62" s="18">
        <v>4</v>
      </c>
      <c r="D62" s="18">
        <v>3</v>
      </c>
      <c r="E62" s="18">
        <v>1</v>
      </c>
      <c r="F62" s="18">
        <v>11</v>
      </c>
      <c r="G62" s="18">
        <v>33</v>
      </c>
      <c r="H62" s="18">
        <v>5</v>
      </c>
      <c r="I62" s="18">
        <v>23</v>
      </c>
      <c r="J62" s="18" t="s">
        <v>17</v>
      </c>
      <c r="K62" s="4" t="s">
        <v>125</v>
      </c>
      <c r="L62" s="4" t="s">
        <v>126</v>
      </c>
      <c r="M62" s="4" t="s">
        <v>37</v>
      </c>
      <c r="N62" s="4" t="s">
        <v>93</v>
      </c>
      <c r="O62" s="4">
        <v>6</v>
      </c>
      <c r="P62" s="4" t="s">
        <v>38</v>
      </c>
      <c r="Q62" s="4">
        <v>3423</v>
      </c>
      <c r="R62" s="4">
        <v>17</v>
      </c>
      <c r="S62" s="7">
        <v>41334</v>
      </c>
      <c r="T62" s="13">
        <f>5388.45*2</f>
        <v>10776.9</v>
      </c>
      <c r="U62" s="13"/>
      <c r="V62" s="13"/>
      <c r="W62" s="13"/>
      <c r="X62" s="13">
        <f t="shared" si="0"/>
        <v>10776.9</v>
      </c>
    </row>
    <row r="63" spans="2:24" s="1" customFormat="1" ht="14.25">
      <c r="B63" s="40" t="s">
        <v>208</v>
      </c>
      <c r="C63" s="26">
        <v>4</v>
      </c>
      <c r="D63" s="26">
        <v>3</v>
      </c>
      <c r="E63" s="26">
        <v>1</v>
      </c>
      <c r="F63" s="26">
        <v>11</v>
      </c>
      <c r="G63" s="26">
        <v>33</v>
      </c>
      <c r="H63" s="26">
        <v>5</v>
      </c>
      <c r="I63" s="26">
        <v>23</v>
      </c>
      <c r="J63" s="26" t="s">
        <v>17</v>
      </c>
      <c r="K63" s="27" t="s">
        <v>127</v>
      </c>
      <c r="L63" s="27" t="s">
        <v>128</v>
      </c>
      <c r="M63" s="4" t="s">
        <v>37</v>
      </c>
      <c r="N63" s="27" t="s">
        <v>93</v>
      </c>
      <c r="O63" s="27">
        <v>7</v>
      </c>
      <c r="P63" s="27" t="s">
        <v>214</v>
      </c>
      <c r="Q63" s="27">
        <v>3426</v>
      </c>
      <c r="R63" s="27">
        <v>17</v>
      </c>
      <c r="S63" s="28">
        <v>40940</v>
      </c>
      <c r="T63" s="29">
        <f>5657.85*2</f>
        <v>11315.7</v>
      </c>
      <c r="U63" s="29"/>
      <c r="V63" s="29"/>
      <c r="W63" s="29"/>
      <c r="X63" s="29">
        <f>+T63+U63+V63+W63</f>
        <v>11315.7</v>
      </c>
    </row>
    <row r="64" spans="1:24" s="1" customFormat="1" ht="14.25">
      <c r="A64" s="1">
        <v>21</v>
      </c>
      <c r="B64" s="40" t="s">
        <v>209</v>
      </c>
      <c r="C64" s="18">
        <v>4</v>
      </c>
      <c r="D64" s="18">
        <v>3</v>
      </c>
      <c r="E64" s="18">
        <v>1</v>
      </c>
      <c r="F64" s="18">
        <v>11</v>
      </c>
      <c r="G64" s="18">
        <v>33</v>
      </c>
      <c r="H64" s="18">
        <v>5</v>
      </c>
      <c r="I64" s="18">
        <v>23</v>
      </c>
      <c r="J64" s="18" t="s">
        <v>17</v>
      </c>
      <c r="K64" s="4" t="s">
        <v>129</v>
      </c>
      <c r="L64" s="4" t="s">
        <v>130</v>
      </c>
      <c r="M64" s="4" t="s">
        <v>72</v>
      </c>
      <c r="N64" s="4" t="s">
        <v>93</v>
      </c>
      <c r="O64" s="4">
        <v>5</v>
      </c>
      <c r="P64" s="4" t="s">
        <v>131</v>
      </c>
      <c r="Q64" s="4">
        <v>3415</v>
      </c>
      <c r="R64" s="4">
        <v>17</v>
      </c>
      <c r="S64" s="7">
        <v>40544</v>
      </c>
      <c r="T64" s="13">
        <f>4270.65*2</f>
        <v>8541.3</v>
      </c>
      <c r="U64" s="13"/>
      <c r="V64" s="13"/>
      <c r="W64" s="13"/>
      <c r="X64" s="13">
        <f>+T64+U64+V64+W64</f>
        <v>8541.3</v>
      </c>
    </row>
    <row r="65" spans="2:24" ht="15" hidden="1">
      <c r="B65" s="2">
        <v>55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3"/>
      <c r="N65" s="23"/>
      <c r="O65" s="23"/>
      <c r="P65" s="23"/>
      <c r="Q65" s="23"/>
      <c r="R65" s="19"/>
      <c r="S65" s="19"/>
      <c r="T65" s="20"/>
      <c r="U65" s="20"/>
      <c r="V65" s="20"/>
      <c r="W65" s="20"/>
      <c r="X65" s="20"/>
    </row>
    <row r="66" spans="13:28" ht="15">
      <c r="M66" s="6"/>
      <c r="N66" s="6"/>
      <c r="O66" s="6"/>
      <c r="P66" s="6"/>
      <c r="Q66" s="6"/>
      <c r="AB66" s="6"/>
    </row>
    <row r="67" spans="13:28" ht="15">
      <c r="M67" s="6"/>
      <c r="N67" s="6"/>
      <c r="O67" s="6"/>
      <c r="P67" s="6"/>
      <c r="Q67" s="6"/>
      <c r="AB67" s="6"/>
    </row>
    <row r="68" spans="13:28" ht="15">
      <c r="M68" s="6"/>
      <c r="N68" s="6"/>
      <c r="O68" s="6"/>
      <c r="P68" s="6"/>
      <c r="Q68" s="6"/>
      <c r="AB68" s="6"/>
    </row>
    <row r="69" spans="13:17" ht="15">
      <c r="M69" s="6"/>
      <c r="N69" s="6"/>
      <c r="O69" s="6"/>
      <c r="P69" s="6"/>
      <c r="Q69" s="6"/>
    </row>
    <row r="70" spans="13:17" ht="15">
      <c r="M70" s="52" t="s">
        <v>138</v>
      </c>
      <c r="N70" s="52"/>
      <c r="O70" s="52"/>
      <c r="P70" s="52"/>
      <c r="Q70" s="6"/>
    </row>
    <row r="71" spans="12:17" ht="15">
      <c r="L71" s="10"/>
      <c r="M71" s="6"/>
      <c r="N71" s="6"/>
      <c r="O71" s="6"/>
      <c r="P71" s="6"/>
      <c r="Q71" s="24"/>
    </row>
    <row r="72" spans="6:17" ht="15">
      <c r="F72" s="31"/>
      <c r="M72" s="6"/>
      <c r="N72" s="6"/>
      <c r="O72" s="6"/>
      <c r="P72" s="6"/>
      <c r="Q72" s="11"/>
    </row>
    <row r="73" spans="13:17" ht="15">
      <c r="M73" s="30"/>
      <c r="N73" s="30"/>
      <c r="O73" s="30"/>
      <c r="P73" s="30"/>
      <c r="Q73" s="6"/>
    </row>
    <row r="74" spans="13:17" ht="15">
      <c r="M74" s="52" t="s">
        <v>135</v>
      </c>
      <c r="N74" s="52"/>
      <c r="O74" s="52"/>
      <c r="P74" s="52"/>
      <c r="Q74" s="6"/>
    </row>
    <row r="75" ht="15">
      <c r="M75" t="s">
        <v>136</v>
      </c>
    </row>
    <row r="76" spans="13:16" ht="15">
      <c r="M76" s="49" t="s">
        <v>137</v>
      </c>
      <c r="N76" s="49"/>
      <c r="O76" s="49"/>
      <c r="P76" s="49"/>
    </row>
  </sheetData>
  <sheetProtection/>
  <mergeCells count="6">
    <mergeCell ref="M76:P76"/>
    <mergeCell ref="L1:P1"/>
    <mergeCell ref="L2:P2"/>
    <mergeCell ref="C5:I5"/>
    <mergeCell ref="M70:P70"/>
    <mergeCell ref="M74:P74"/>
  </mergeCells>
  <printOptions/>
  <pageMargins left="0.5511811023622047" right="0" top="0.2755905511811024" bottom="0" header="0.551181102362204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2"/>
  <sheetViews>
    <sheetView tabSelected="1" zoomScalePageLayoutView="0" workbookViewId="0" topLeftCell="B58">
      <selection activeCell="L4" sqref="L4"/>
    </sheetView>
  </sheetViews>
  <sheetFormatPr defaultColWidth="11.421875" defaultRowHeight="15"/>
  <cols>
    <col min="1" max="1" width="3.8515625" style="0" hidden="1" customWidth="1"/>
    <col min="2" max="2" width="3.00390625" style="0" customWidth="1"/>
    <col min="3" max="5" width="1.8515625" style="0" bestFit="1" customWidth="1"/>
    <col min="6" max="6" width="2.7109375" style="0" customWidth="1"/>
    <col min="7" max="7" width="2.7109375" style="0" bestFit="1" customWidth="1"/>
    <col min="8" max="8" width="1.8515625" style="0" bestFit="1" customWidth="1"/>
    <col min="9" max="9" width="5.00390625" style="0" customWidth="1"/>
    <col min="10" max="10" width="10.28125" style="0" customWidth="1"/>
    <col min="11" max="11" width="13.00390625" style="0" customWidth="1"/>
    <col min="12" max="12" width="27.28125" style="0" customWidth="1"/>
    <col min="13" max="13" width="12.140625" style="0" customWidth="1"/>
    <col min="14" max="14" width="5.57421875" style="0" customWidth="1"/>
    <col min="15" max="15" width="4.57421875" style="0" customWidth="1"/>
    <col min="16" max="16" width="19.421875" style="0" customWidth="1"/>
    <col min="17" max="17" width="6.421875" style="0" customWidth="1"/>
    <col min="18" max="18" width="7.421875" style="0" customWidth="1"/>
    <col min="19" max="19" width="9.421875" style="0" customWidth="1"/>
    <col min="20" max="20" width="8.28125" style="12" customWidth="1"/>
    <col min="21" max="21" width="10.28125" style="12" customWidth="1"/>
    <col min="22" max="22" width="7.421875" style="12" customWidth="1"/>
    <col min="23" max="23" width="6.8515625" style="12" customWidth="1"/>
    <col min="24" max="24" width="10.8515625" style="12" customWidth="1"/>
    <col min="25" max="25" width="11.421875" style="0" customWidth="1"/>
  </cols>
  <sheetData>
    <row r="1" spans="12:19" ht="15.75">
      <c r="L1" s="53" t="s">
        <v>0</v>
      </c>
      <c r="M1" s="53"/>
      <c r="N1" s="53"/>
      <c r="O1" s="53"/>
      <c r="P1" s="53"/>
      <c r="S1" s="9"/>
    </row>
    <row r="2" spans="12:22" ht="15.75">
      <c r="L2" s="53" t="s">
        <v>222</v>
      </c>
      <c r="M2" s="53"/>
      <c r="N2" s="53"/>
      <c r="O2" s="53"/>
      <c r="P2" s="53"/>
      <c r="T2" s="21"/>
      <c r="U2" s="21"/>
      <c r="V2" s="22"/>
    </row>
    <row r="3" spans="6:22" ht="15">
      <c r="F3" t="s">
        <v>223</v>
      </c>
      <c r="T3" s="21"/>
      <c r="U3" s="21"/>
      <c r="V3" s="22"/>
    </row>
    <row r="4" ht="15">
      <c r="V4" s="22"/>
    </row>
    <row r="5" spans="2:24" s="1" customFormat="1" ht="36" customHeight="1">
      <c r="B5" s="46" t="s">
        <v>151</v>
      </c>
      <c r="C5" s="54" t="s">
        <v>1</v>
      </c>
      <c r="D5" s="54"/>
      <c r="E5" s="54"/>
      <c r="F5" s="54"/>
      <c r="G5" s="54"/>
      <c r="H5" s="54"/>
      <c r="I5" s="54"/>
      <c r="J5" s="47" t="s">
        <v>2</v>
      </c>
      <c r="K5" s="47" t="s">
        <v>3</v>
      </c>
      <c r="L5" s="47" t="s">
        <v>4</v>
      </c>
      <c r="M5" s="47" t="s">
        <v>5</v>
      </c>
      <c r="N5" s="47" t="s">
        <v>6</v>
      </c>
      <c r="O5" s="47" t="s">
        <v>7</v>
      </c>
      <c r="P5" s="47" t="s">
        <v>8</v>
      </c>
      <c r="Q5" s="47" t="s">
        <v>9</v>
      </c>
      <c r="R5" s="47" t="s">
        <v>10</v>
      </c>
      <c r="S5" s="47" t="s">
        <v>11</v>
      </c>
      <c r="T5" s="48" t="s">
        <v>12</v>
      </c>
      <c r="U5" s="48" t="s">
        <v>13</v>
      </c>
      <c r="V5" s="48" t="s">
        <v>14</v>
      </c>
      <c r="W5" s="48" t="s">
        <v>15</v>
      </c>
      <c r="X5" s="48" t="s">
        <v>16</v>
      </c>
    </row>
    <row r="6" spans="2:24" s="1" customFormat="1" ht="18.75" customHeight="1">
      <c r="B6" s="40" t="s">
        <v>155</v>
      </c>
      <c r="C6" s="18">
        <v>4</v>
      </c>
      <c r="D6" s="18">
        <v>3</v>
      </c>
      <c r="E6" s="18">
        <v>1</v>
      </c>
      <c r="F6" s="18">
        <v>11</v>
      </c>
      <c r="G6" s="18">
        <v>33</v>
      </c>
      <c r="H6" s="18">
        <v>5</v>
      </c>
      <c r="I6" s="18" t="s">
        <v>221</v>
      </c>
      <c r="J6" s="18" t="s">
        <v>17</v>
      </c>
      <c r="K6" s="4" t="s">
        <v>18</v>
      </c>
      <c r="L6" s="4" t="s">
        <v>19</v>
      </c>
      <c r="M6" s="4" t="s">
        <v>20</v>
      </c>
      <c r="N6" s="4" t="s">
        <v>21</v>
      </c>
      <c r="O6" s="4">
        <v>14</v>
      </c>
      <c r="P6" s="4" t="s">
        <v>22</v>
      </c>
      <c r="Q6" s="4">
        <v>3389</v>
      </c>
      <c r="R6" s="4">
        <v>17</v>
      </c>
      <c r="S6" s="7">
        <v>41030</v>
      </c>
      <c r="T6" s="13">
        <f>6365.4*2</f>
        <v>12730.8</v>
      </c>
      <c r="U6" s="13"/>
      <c r="V6" s="13">
        <f>971.27*2</f>
        <v>1942.54</v>
      </c>
      <c r="W6" s="13">
        <f>171.32*2</f>
        <v>342.64</v>
      </c>
      <c r="X6" s="13">
        <f>+T6+U6+V6+W6</f>
        <v>15015.98</v>
      </c>
    </row>
    <row r="7" spans="2:24" s="1" customFormat="1" ht="22.5">
      <c r="B7" s="40" t="s">
        <v>156</v>
      </c>
      <c r="C7" s="18">
        <v>4</v>
      </c>
      <c r="D7" s="18">
        <v>3</v>
      </c>
      <c r="E7" s="18">
        <v>1</v>
      </c>
      <c r="F7" s="18">
        <v>11</v>
      </c>
      <c r="G7" s="18">
        <v>33</v>
      </c>
      <c r="H7" s="18">
        <v>5</v>
      </c>
      <c r="I7" s="18" t="s">
        <v>221</v>
      </c>
      <c r="J7" s="18" t="s">
        <v>17</v>
      </c>
      <c r="K7" s="4" t="s">
        <v>23</v>
      </c>
      <c r="L7" s="8" t="s">
        <v>24</v>
      </c>
      <c r="M7" s="4" t="s">
        <v>154</v>
      </c>
      <c r="N7" s="4" t="s">
        <v>21</v>
      </c>
      <c r="O7" s="4">
        <v>14</v>
      </c>
      <c r="P7" s="4" t="s">
        <v>22</v>
      </c>
      <c r="Q7" s="4">
        <v>3380</v>
      </c>
      <c r="R7" s="4">
        <v>17</v>
      </c>
      <c r="S7" s="7">
        <v>42095</v>
      </c>
      <c r="T7" s="13">
        <f>6365.4*2</f>
        <v>12730.8</v>
      </c>
      <c r="U7" s="13"/>
      <c r="V7" s="13">
        <f>971.27*2</f>
        <v>1942.54</v>
      </c>
      <c r="W7" s="13">
        <f>171.32*2</f>
        <v>342.64</v>
      </c>
      <c r="X7" s="13">
        <f aca="true" t="shared" si="0" ref="X7:X58">+T7+U7+V7+W7</f>
        <v>15015.98</v>
      </c>
    </row>
    <row r="8" spans="2:24" s="1" customFormat="1" ht="22.5">
      <c r="B8" s="40" t="s">
        <v>157</v>
      </c>
      <c r="C8" s="18">
        <v>4</v>
      </c>
      <c r="D8" s="18">
        <v>3</v>
      </c>
      <c r="E8" s="18">
        <v>1</v>
      </c>
      <c r="F8" s="18">
        <v>11</v>
      </c>
      <c r="G8" s="18">
        <v>33</v>
      </c>
      <c r="H8" s="18">
        <v>5</v>
      </c>
      <c r="I8" s="18" t="s">
        <v>221</v>
      </c>
      <c r="J8" s="18" t="s">
        <v>17</v>
      </c>
      <c r="K8" s="4" t="s">
        <v>25</v>
      </c>
      <c r="L8" s="4" t="s">
        <v>26</v>
      </c>
      <c r="M8" s="4" t="s">
        <v>154</v>
      </c>
      <c r="N8" s="4" t="s">
        <v>21</v>
      </c>
      <c r="O8" s="4">
        <v>7</v>
      </c>
      <c r="P8" s="4" t="s">
        <v>27</v>
      </c>
      <c r="Q8" s="4">
        <v>3383</v>
      </c>
      <c r="R8" s="4">
        <v>17</v>
      </c>
      <c r="S8" s="7">
        <v>36434</v>
      </c>
      <c r="T8" s="13">
        <f>4850.85*2</f>
        <v>9701.7</v>
      </c>
      <c r="U8" s="13"/>
      <c r="V8" s="13">
        <f aca="true" t="shared" si="1" ref="V8:V39">971.27*2</f>
        <v>1942.54</v>
      </c>
      <c r="W8" s="13">
        <f>144*2</f>
        <v>288</v>
      </c>
      <c r="X8" s="13">
        <f t="shared" si="0"/>
        <v>11932.240000000002</v>
      </c>
    </row>
    <row r="9" spans="2:24" s="1" customFormat="1" ht="22.5">
      <c r="B9" s="40" t="s">
        <v>158</v>
      </c>
      <c r="C9" s="18">
        <v>4</v>
      </c>
      <c r="D9" s="18">
        <v>3</v>
      </c>
      <c r="E9" s="18">
        <v>1</v>
      </c>
      <c r="F9" s="18">
        <v>11</v>
      </c>
      <c r="G9" s="18">
        <v>33</v>
      </c>
      <c r="H9" s="18">
        <v>5</v>
      </c>
      <c r="I9" s="18" t="s">
        <v>221</v>
      </c>
      <c r="J9" s="18" t="s">
        <v>17</v>
      </c>
      <c r="K9" s="4" t="s">
        <v>28</v>
      </c>
      <c r="L9" s="4" t="s">
        <v>29</v>
      </c>
      <c r="M9" s="33" t="s">
        <v>152</v>
      </c>
      <c r="N9" s="4" t="s">
        <v>21</v>
      </c>
      <c r="O9" s="4">
        <v>7</v>
      </c>
      <c r="P9" s="4" t="s">
        <v>27</v>
      </c>
      <c r="Q9" s="4">
        <v>3386</v>
      </c>
      <c r="R9" s="4">
        <v>17</v>
      </c>
      <c r="S9" s="7">
        <v>35811</v>
      </c>
      <c r="T9" s="13">
        <f>4850.85*2</f>
        <v>9701.7</v>
      </c>
      <c r="U9" s="13"/>
      <c r="V9" s="13">
        <f t="shared" si="1"/>
        <v>1942.54</v>
      </c>
      <c r="W9" s="13">
        <f>144*2</f>
        <v>288</v>
      </c>
      <c r="X9" s="13">
        <f t="shared" si="0"/>
        <v>11932.240000000002</v>
      </c>
    </row>
    <row r="10" spans="2:24" s="1" customFormat="1" ht="22.5">
      <c r="B10" s="40" t="s">
        <v>159</v>
      </c>
      <c r="C10" s="18">
        <v>4</v>
      </c>
      <c r="D10" s="18">
        <v>3</v>
      </c>
      <c r="E10" s="18">
        <v>1</v>
      </c>
      <c r="F10" s="18">
        <v>11</v>
      </c>
      <c r="G10" s="18">
        <v>33</v>
      </c>
      <c r="H10" s="18">
        <v>5</v>
      </c>
      <c r="I10" s="18" t="s">
        <v>221</v>
      </c>
      <c r="J10" s="18" t="s">
        <v>17</v>
      </c>
      <c r="K10" s="4" t="s">
        <v>31</v>
      </c>
      <c r="L10" s="4" t="s">
        <v>32</v>
      </c>
      <c r="M10" s="4" t="s">
        <v>215</v>
      </c>
      <c r="N10" s="4" t="s">
        <v>21</v>
      </c>
      <c r="O10" s="4">
        <v>7</v>
      </c>
      <c r="P10" s="4" t="s">
        <v>27</v>
      </c>
      <c r="Q10" s="4">
        <v>3381</v>
      </c>
      <c r="R10" s="4">
        <v>17</v>
      </c>
      <c r="S10" s="7">
        <v>35811</v>
      </c>
      <c r="T10" s="13">
        <f>4850.85*2</f>
        <v>9701.7</v>
      </c>
      <c r="U10" s="13"/>
      <c r="V10" s="13">
        <f t="shared" si="1"/>
        <v>1942.54</v>
      </c>
      <c r="W10" s="13">
        <f>144*2</f>
        <v>288</v>
      </c>
      <c r="X10" s="13">
        <f t="shared" si="0"/>
        <v>11932.240000000002</v>
      </c>
    </row>
    <row r="11" spans="2:24" s="1" customFormat="1" ht="22.5">
      <c r="B11" s="40" t="s">
        <v>160</v>
      </c>
      <c r="C11" s="18">
        <v>4</v>
      </c>
      <c r="D11" s="18">
        <v>3</v>
      </c>
      <c r="E11" s="18">
        <v>1</v>
      </c>
      <c r="F11" s="18">
        <v>11</v>
      </c>
      <c r="G11" s="18">
        <v>33</v>
      </c>
      <c r="H11" s="18">
        <v>5</v>
      </c>
      <c r="I11" s="18" t="s">
        <v>221</v>
      </c>
      <c r="J11" s="18" t="s">
        <v>17</v>
      </c>
      <c r="K11" s="4" t="s">
        <v>33</v>
      </c>
      <c r="L11" s="4" t="s">
        <v>34</v>
      </c>
      <c r="M11" s="4" t="s">
        <v>154</v>
      </c>
      <c r="N11" s="4" t="s">
        <v>21</v>
      </c>
      <c r="O11" s="4">
        <v>7</v>
      </c>
      <c r="P11" s="4" t="s">
        <v>27</v>
      </c>
      <c r="Q11" s="4">
        <v>3374</v>
      </c>
      <c r="R11" s="4">
        <v>17</v>
      </c>
      <c r="S11" s="7">
        <v>36207</v>
      </c>
      <c r="T11" s="13">
        <f>4850.85*2</f>
        <v>9701.7</v>
      </c>
      <c r="U11" s="13"/>
      <c r="V11" s="13">
        <f t="shared" si="1"/>
        <v>1942.54</v>
      </c>
      <c r="W11" s="13">
        <f>144*2</f>
        <v>288</v>
      </c>
      <c r="X11" s="13">
        <f t="shared" si="0"/>
        <v>11932.240000000002</v>
      </c>
    </row>
    <row r="12" spans="2:24" s="1" customFormat="1" ht="22.5">
      <c r="B12" s="40" t="s">
        <v>161</v>
      </c>
      <c r="C12" s="18">
        <v>4</v>
      </c>
      <c r="D12" s="18">
        <v>3</v>
      </c>
      <c r="E12" s="18">
        <v>1</v>
      </c>
      <c r="F12" s="18">
        <v>11</v>
      </c>
      <c r="G12" s="18">
        <v>33</v>
      </c>
      <c r="H12" s="18">
        <v>5</v>
      </c>
      <c r="I12" s="18" t="s">
        <v>221</v>
      </c>
      <c r="J12" s="18" t="s">
        <v>17</v>
      </c>
      <c r="K12" s="4" t="s">
        <v>35</v>
      </c>
      <c r="L12" s="4" t="s">
        <v>36</v>
      </c>
      <c r="M12" s="4" t="s">
        <v>37</v>
      </c>
      <c r="N12" s="4" t="s">
        <v>21</v>
      </c>
      <c r="O12" s="4">
        <v>6</v>
      </c>
      <c r="P12" s="4" t="s">
        <v>38</v>
      </c>
      <c r="Q12" s="4">
        <v>3379</v>
      </c>
      <c r="R12" s="4">
        <v>17</v>
      </c>
      <c r="S12" s="7">
        <v>42370</v>
      </c>
      <c r="T12" s="13">
        <f>4433.4*2</f>
        <v>8866.8</v>
      </c>
      <c r="U12" s="13"/>
      <c r="V12" s="13">
        <f t="shared" si="1"/>
        <v>1942.54</v>
      </c>
      <c r="W12" s="13">
        <f aca="true" t="shared" si="2" ref="W12:W18">131.58*2</f>
        <v>263.16</v>
      </c>
      <c r="X12" s="13">
        <f t="shared" si="0"/>
        <v>11072.5</v>
      </c>
    </row>
    <row r="13" spans="2:24" s="1" customFormat="1" ht="23.25" customHeight="1">
      <c r="B13" s="41" t="s">
        <v>162</v>
      </c>
      <c r="C13" s="4">
        <v>4</v>
      </c>
      <c r="D13" s="4">
        <v>3</v>
      </c>
      <c r="E13" s="4">
        <v>1</v>
      </c>
      <c r="F13" s="4">
        <v>11</v>
      </c>
      <c r="G13" s="4">
        <v>33</v>
      </c>
      <c r="H13" s="4">
        <v>5</v>
      </c>
      <c r="I13" s="18" t="s">
        <v>221</v>
      </c>
      <c r="J13" s="4" t="s">
        <v>17</v>
      </c>
      <c r="K13" s="4" t="s">
        <v>147</v>
      </c>
      <c r="L13" s="8" t="s">
        <v>146</v>
      </c>
      <c r="M13" s="4" t="s">
        <v>153</v>
      </c>
      <c r="N13" s="4" t="s">
        <v>21</v>
      </c>
      <c r="O13" s="4">
        <v>6</v>
      </c>
      <c r="P13" s="4" t="s">
        <v>39</v>
      </c>
      <c r="Q13" s="4">
        <v>6510</v>
      </c>
      <c r="R13" s="4">
        <v>17</v>
      </c>
      <c r="S13" s="7">
        <v>43101</v>
      </c>
      <c r="T13" s="13">
        <f aca="true" t="shared" si="3" ref="T13:T18">4433.4*2</f>
        <v>8866.8</v>
      </c>
      <c r="U13" s="13"/>
      <c r="V13" s="13">
        <f t="shared" si="1"/>
        <v>1942.54</v>
      </c>
      <c r="W13" s="13">
        <f t="shared" si="2"/>
        <v>263.16</v>
      </c>
      <c r="X13" s="13">
        <f t="shared" si="0"/>
        <v>11072.5</v>
      </c>
    </row>
    <row r="14" spans="2:24" s="1" customFormat="1" ht="22.5">
      <c r="B14" s="40" t="s">
        <v>163</v>
      </c>
      <c r="C14" s="18">
        <v>4</v>
      </c>
      <c r="D14" s="18">
        <v>3</v>
      </c>
      <c r="E14" s="18">
        <v>1</v>
      </c>
      <c r="F14" s="18">
        <v>11</v>
      </c>
      <c r="G14" s="18">
        <v>33</v>
      </c>
      <c r="H14" s="18">
        <v>5</v>
      </c>
      <c r="I14" s="18" t="s">
        <v>221</v>
      </c>
      <c r="J14" s="18" t="s">
        <v>17</v>
      </c>
      <c r="K14" s="4" t="s">
        <v>40</v>
      </c>
      <c r="L14" s="4" t="s">
        <v>41</v>
      </c>
      <c r="M14" s="4" t="s">
        <v>20</v>
      </c>
      <c r="N14" s="4" t="s">
        <v>21</v>
      </c>
      <c r="O14" s="4">
        <v>6</v>
      </c>
      <c r="P14" s="4" t="s">
        <v>42</v>
      </c>
      <c r="Q14" s="4">
        <v>3378</v>
      </c>
      <c r="R14" s="4">
        <v>17</v>
      </c>
      <c r="S14" s="7">
        <v>35811</v>
      </c>
      <c r="T14" s="13">
        <f t="shared" si="3"/>
        <v>8866.8</v>
      </c>
      <c r="U14" s="13"/>
      <c r="V14" s="13">
        <f t="shared" si="1"/>
        <v>1942.54</v>
      </c>
      <c r="W14" s="13">
        <f t="shared" si="2"/>
        <v>263.16</v>
      </c>
      <c r="X14" s="13">
        <f t="shared" si="0"/>
        <v>11072.5</v>
      </c>
    </row>
    <row r="15" spans="2:24" s="1" customFormat="1" ht="22.5">
      <c r="B15" s="40" t="s">
        <v>164</v>
      </c>
      <c r="C15" s="18">
        <v>4</v>
      </c>
      <c r="D15" s="18">
        <v>3</v>
      </c>
      <c r="E15" s="18">
        <v>1</v>
      </c>
      <c r="F15" s="18">
        <v>11</v>
      </c>
      <c r="G15" s="18">
        <v>33</v>
      </c>
      <c r="H15" s="18">
        <v>5</v>
      </c>
      <c r="I15" s="18" t="s">
        <v>221</v>
      </c>
      <c r="J15" s="18" t="s">
        <v>17</v>
      </c>
      <c r="K15" s="4" t="s">
        <v>43</v>
      </c>
      <c r="L15" s="4" t="s">
        <v>44</v>
      </c>
      <c r="M15" s="4" t="s">
        <v>154</v>
      </c>
      <c r="N15" s="4" t="s">
        <v>21</v>
      </c>
      <c r="O15" s="4">
        <v>6</v>
      </c>
      <c r="P15" s="4" t="s">
        <v>45</v>
      </c>
      <c r="Q15" s="4">
        <v>3395</v>
      </c>
      <c r="R15" s="4">
        <v>17</v>
      </c>
      <c r="S15" s="7">
        <v>35811</v>
      </c>
      <c r="T15" s="13">
        <f t="shared" si="3"/>
        <v>8866.8</v>
      </c>
      <c r="U15" s="13"/>
      <c r="V15" s="13">
        <f t="shared" si="1"/>
        <v>1942.54</v>
      </c>
      <c r="W15" s="13">
        <f t="shared" si="2"/>
        <v>263.16</v>
      </c>
      <c r="X15" s="13">
        <f t="shared" si="0"/>
        <v>11072.5</v>
      </c>
    </row>
    <row r="16" spans="2:24" s="1" customFormat="1" ht="22.5">
      <c r="B16" s="40" t="s">
        <v>165</v>
      </c>
      <c r="C16" s="18">
        <v>4</v>
      </c>
      <c r="D16" s="18">
        <v>3</v>
      </c>
      <c r="E16" s="18">
        <v>1</v>
      </c>
      <c r="F16" s="18">
        <v>11</v>
      </c>
      <c r="G16" s="18">
        <v>33</v>
      </c>
      <c r="H16" s="18">
        <v>5</v>
      </c>
      <c r="I16" s="18" t="s">
        <v>221</v>
      </c>
      <c r="J16" s="18" t="s">
        <v>17</v>
      </c>
      <c r="K16" s="4" t="s">
        <v>46</v>
      </c>
      <c r="L16" s="4" t="s">
        <v>47</v>
      </c>
      <c r="M16" s="4" t="s">
        <v>37</v>
      </c>
      <c r="N16" s="4" t="s">
        <v>21</v>
      </c>
      <c r="O16" s="4">
        <v>6</v>
      </c>
      <c r="P16" s="4" t="s">
        <v>38</v>
      </c>
      <c r="Q16" s="4">
        <v>3388</v>
      </c>
      <c r="R16" s="4">
        <v>17</v>
      </c>
      <c r="S16" s="7">
        <v>40756</v>
      </c>
      <c r="T16" s="13">
        <f t="shared" si="3"/>
        <v>8866.8</v>
      </c>
      <c r="U16" s="13"/>
      <c r="V16" s="13">
        <f t="shared" si="1"/>
        <v>1942.54</v>
      </c>
      <c r="W16" s="13">
        <f t="shared" si="2"/>
        <v>263.16</v>
      </c>
      <c r="X16" s="13">
        <f t="shared" si="0"/>
        <v>11072.5</v>
      </c>
    </row>
    <row r="17" spans="2:24" s="1" customFormat="1" ht="22.5">
      <c r="B17" s="40" t="s">
        <v>166</v>
      </c>
      <c r="C17" s="18">
        <v>4</v>
      </c>
      <c r="D17" s="18">
        <v>3</v>
      </c>
      <c r="E17" s="18">
        <v>1</v>
      </c>
      <c r="F17" s="18">
        <v>11</v>
      </c>
      <c r="G17" s="18">
        <v>33</v>
      </c>
      <c r="H17" s="18">
        <v>5</v>
      </c>
      <c r="I17" s="18" t="s">
        <v>221</v>
      </c>
      <c r="J17" s="18" t="s">
        <v>17</v>
      </c>
      <c r="K17" s="25" t="s">
        <v>68</v>
      </c>
      <c r="L17" s="4" t="s">
        <v>69</v>
      </c>
      <c r="M17" s="4" t="s">
        <v>153</v>
      </c>
      <c r="N17" s="4" t="s">
        <v>21</v>
      </c>
      <c r="O17" s="4">
        <v>6</v>
      </c>
      <c r="P17" s="4" t="s">
        <v>39</v>
      </c>
      <c r="Q17" s="4">
        <v>3391</v>
      </c>
      <c r="R17" s="4">
        <v>17</v>
      </c>
      <c r="S17" s="7">
        <v>42278</v>
      </c>
      <c r="T17" s="13">
        <f t="shared" si="3"/>
        <v>8866.8</v>
      </c>
      <c r="U17" s="13"/>
      <c r="V17" s="13">
        <f t="shared" si="1"/>
        <v>1942.54</v>
      </c>
      <c r="W17" s="13">
        <f t="shared" si="2"/>
        <v>263.16</v>
      </c>
      <c r="X17" s="13">
        <f t="shared" si="0"/>
        <v>11072.5</v>
      </c>
    </row>
    <row r="18" spans="2:24" s="1" customFormat="1" ht="22.5">
      <c r="B18" s="40" t="s">
        <v>167</v>
      </c>
      <c r="C18" s="18">
        <v>4</v>
      </c>
      <c r="D18" s="18">
        <v>3</v>
      </c>
      <c r="E18" s="18">
        <v>1</v>
      </c>
      <c r="F18" s="18">
        <v>11</v>
      </c>
      <c r="G18" s="18">
        <v>33</v>
      </c>
      <c r="H18" s="18">
        <v>5</v>
      </c>
      <c r="I18" s="18" t="s">
        <v>221</v>
      </c>
      <c r="J18" s="18" t="s">
        <v>17</v>
      </c>
      <c r="K18" s="4" t="s">
        <v>51</v>
      </c>
      <c r="L18" s="4" t="s">
        <v>52</v>
      </c>
      <c r="M18" s="4" t="s">
        <v>154</v>
      </c>
      <c r="N18" s="4" t="s">
        <v>21</v>
      </c>
      <c r="O18" s="4">
        <v>6</v>
      </c>
      <c r="P18" s="4" t="s">
        <v>42</v>
      </c>
      <c r="Q18" s="4">
        <v>3393</v>
      </c>
      <c r="R18" s="4">
        <v>17</v>
      </c>
      <c r="S18" s="7">
        <v>38078</v>
      </c>
      <c r="T18" s="13">
        <f t="shared" si="3"/>
        <v>8866.8</v>
      </c>
      <c r="U18" s="13"/>
      <c r="V18" s="13">
        <f t="shared" si="1"/>
        <v>1942.54</v>
      </c>
      <c r="W18" s="13">
        <f t="shared" si="2"/>
        <v>263.16</v>
      </c>
      <c r="X18" s="13">
        <f t="shared" si="0"/>
        <v>11072.5</v>
      </c>
    </row>
    <row r="19" spans="2:24" s="1" customFormat="1" ht="17.25" customHeight="1">
      <c r="B19" s="40" t="s">
        <v>168</v>
      </c>
      <c r="C19" s="18">
        <v>4</v>
      </c>
      <c r="D19" s="18">
        <v>3</v>
      </c>
      <c r="E19" s="18">
        <v>1</v>
      </c>
      <c r="F19" s="18">
        <v>11</v>
      </c>
      <c r="G19" s="18">
        <v>33</v>
      </c>
      <c r="H19" s="18">
        <v>5</v>
      </c>
      <c r="I19" s="18" t="s">
        <v>221</v>
      </c>
      <c r="J19" s="18" t="s">
        <v>17</v>
      </c>
      <c r="K19" s="4" t="s">
        <v>53</v>
      </c>
      <c r="L19" s="4" t="s">
        <v>54</v>
      </c>
      <c r="M19" s="4" t="s">
        <v>154</v>
      </c>
      <c r="N19" s="4" t="s">
        <v>21</v>
      </c>
      <c r="O19" s="4">
        <v>5</v>
      </c>
      <c r="P19" s="4" t="s">
        <v>55</v>
      </c>
      <c r="Q19" s="4">
        <v>3384</v>
      </c>
      <c r="R19" s="4">
        <v>17</v>
      </c>
      <c r="S19" s="7">
        <v>38899</v>
      </c>
      <c r="T19" s="13">
        <f>3574.05*2</f>
        <v>7148.1</v>
      </c>
      <c r="U19" s="13"/>
      <c r="V19" s="13">
        <f t="shared" si="1"/>
        <v>1942.54</v>
      </c>
      <c r="W19" s="13">
        <f aca="true" t="shared" si="4" ref="W19:W25">106.09*2</f>
        <v>212.18</v>
      </c>
      <c r="X19" s="13">
        <f t="shared" si="0"/>
        <v>9302.82</v>
      </c>
    </row>
    <row r="20" spans="2:24" s="1" customFormat="1" ht="14.25" customHeight="1">
      <c r="B20" s="40" t="s">
        <v>169</v>
      </c>
      <c r="C20" s="18">
        <v>4</v>
      </c>
      <c r="D20" s="18">
        <v>3</v>
      </c>
      <c r="E20" s="18">
        <v>1</v>
      </c>
      <c r="F20" s="18">
        <v>11</v>
      </c>
      <c r="G20" s="18">
        <v>33</v>
      </c>
      <c r="H20" s="18">
        <v>5</v>
      </c>
      <c r="I20" s="18" t="s">
        <v>221</v>
      </c>
      <c r="J20" s="18" t="s">
        <v>17</v>
      </c>
      <c r="K20" s="4" t="s">
        <v>56</v>
      </c>
      <c r="L20" s="4" t="s">
        <v>57</v>
      </c>
      <c r="M20" s="4" t="s">
        <v>154</v>
      </c>
      <c r="N20" s="4" t="s">
        <v>21</v>
      </c>
      <c r="O20" s="4">
        <v>5</v>
      </c>
      <c r="P20" s="4" t="s">
        <v>58</v>
      </c>
      <c r="Q20" s="4">
        <v>3375</v>
      </c>
      <c r="R20" s="4">
        <v>17</v>
      </c>
      <c r="S20" s="7">
        <v>36434</v>
      </c>
      <c r="T20" s="13">
        <f aca="true" t="shared" si="5" ref="T20:T25">3574.05*2</f>
        <v>7148.1</v>
      </c>
      <c r="U20" s="13"/>
      <c r="V20" s="13">
        <f t="shared" si="1"/>
        <v>1942.54</v>
      </c>
      <c r="W20" s="13">
        <f t="shared" si="4"/>
        <v>212.18</v>
      </c>
      <c r="X20" s="13">
        <f t="shared" si="0"/>
        <v>9302.82</v>
      </c>
    </row>
    <row r="21" spans="2:24" s="1" customFormat="1" ht="14.25" customHeight="1">
      <c r="B21" s="40" t="s">
        <v>170</v>
      </c>
      <c r="C21" s="18">
        <v>4</v>
      </c>
      <c r="D21" s="18">
        <v>3</v>
      </c>
      <c r="E21" s="18">
        <v>1</v>
      </c>
      <c r="F21" s="18">
        <v>11</v>
      </c>
      <c r="G21" s="18">
        <v>33</v>
      </c>
      <c r="H21" s="18">
        <v>5</v>
      </c>
      <c r="I21" s="18" t="s">
        <v>221</v>
      </c>
      <c r="J21" s="18" t="s">
        <v>17</v>
      </c>
      <c r="K21" s="4" t="s">
        <v>59</v>
      </c>
      <c r="L21" s="4" t="s">
        <v>60</v>
      </c>
      <c r="M21" s="4" t="s">
        <v>154</v>
      </c>
      <c r="N21" s="4" t="s">
        <v>21</v>
      </c>
      <c r="O21" s="4">
        <v>5</v>
      </c>
      <c r="P21" s="4" t="s">
        <v>58</v>
      </c>
      <c r="Q21" s="4">
        <v>3392</v>
      </c>
      <c r="R21" s="4">
        <v>17</v>
      </c>
      <c r="S21" s="7">
        <v>40590</v>
      </c>
      <c r="T21" s="13">
        <f t="shared" si="5"/>
        <v>7148.1</v>
      </c>
      <c r="U21" s="13"/>
      <c r="V21" s="13">
        <f t="shared" si="1"/>
        <v>1942.54</v>
      </c>
      <c r="W21" s="13">
        <f t="shared" si="4"/>
        <v>212.18</v>
      </c>
      <c r="X21" s="13">
        <f t="shared" si="0"/>
        <v>9302.82</v>
      </c>
    </row>
    <row r="22" spans="2:24" s="1" customFormat="1" ht="14.25" customHeight="1">
      <c r="B22" s="40" t="s">
        <v>171</v>
      </c>
      <c r="C22" s="18">
        <v>4</v>
      </c>
      <c r="D22" s="18">
        <v>3</v>
      </c>
      <c r="E22" s="18">
        <v>1</v>
      </c>
      <c r="F22" s="18">
        <v>11</v>
      </c>
      <c r="G22" s="18">
        <v>33</v>
      </c>
      <c r="H22" s="18">
        <v>5</v>
      </c>
      <c r="I22" s="18" t="s">
        <v>221</v>
      </c>
      <c r="J22" s="18" t="s">
        <v>17</v>
      </c>
      <c r="K22" s="4" t="s">
        <v>61</v>
      </c>
      <c r="L22" s="4" t="s">
        <v>62</v>
      </c>
      <c r="M22" s="4" t="s">
        <v>20</v>
      </c>
      <c r="N22" s="4" t="s">
        <v>21</v>
      </c>
      <c r="O22" s="4">
        <v>5</v>
      </c>
      <c r="P22" s="4" t="s">
        <v>58</v>
      </c>
      <c r="Q22" s="4">
        <v>3396</v>
      </c>
      <c r="R22" s="4">
        <v>17</v>
      </c>
      <c r="S22" s="7">
        <v>40590</v>
      </c>
      <c r="T22" s="13">
        <f t="shared" si="5"/>
        <v>7148.1</v>
      </c>
      <c r="U22" s="13"/>
      <c r="V22" s="13">
        <f t="shared" si="1"/>
        <v>1942.54</v>
      </c>
      <c r="W22" s="13">
        <f t="shared" si="4"/>
        <v>212.18</v>
      </c>
      <c r="X22" s="13">
        <f t="shared" si="0"/>
        <v>9302.82</v>
      </c>
    </row>
    <row r="23" spans="2:24" s="1" customFormat="1" ht="22.5">
      <c r="B23" s="40" t="s">
        <v>172</v>
      </c>
      <c r="C23" s="18">
        <v>4</v>
      </c>
      <c r="D23" s="18">
        <v>3</v>
      </c>
      <c r="E23" s="18">
        <v>1</v>
      </c>
      <c r="F23" s="18">
        <v>11</v>
      </c>
      <c r="G23" s="18">
        <v>33</v>
      </c>
      <c r="H23" s="18">
        <v>5</v>
      </c>
      <c r="I23" s="18" t="s">
        <v>221</v>
      </c>
      <c r="J23" s="18" t="s">
        <v>17</v>
      </c>
      <c r="K23" s="4" t="s">
        <v>64</v>
      </c>
      <c r="L23" s="4" t="s">
        <v>65</v>
      </c>
      <c r="M23" s="4" t="s">
        <v>152</v>
      </c>
      <c r="N23" s="4" t="s">
        <v>21</v>
      </c>
      <c r="O23" s="4">
        <v>5</v>
      </c>
      <c r="P23" s="4" t="s">
        <v>55</v>
      </c>
      <c r="Q23" s="4">
        <v>3377</v>
      </c>
      <c r="R23" s="4">
        <v>17</v>
      </c>
      <c r="S23" s="7">
        <v>38991</v>
      </c>
      <c r="T23" s="13">
        <f t="shared" si="5"/>
        <v>7148.1</v>
      </c>
      <c r="U23" s="13"/>
      <c r="V23" s="13">
        <f t="shared" si="1"/>
        <v>1942.54</v>
      </c>
      <c r="W23" s="13">
        <f t="shared" si="4"/>
        <v>212.18</v>
      </c>
      <c r="X23" s="13">
        <f t="shared" si="0"/>
        <v>9302.82</v>
      </c>
    </row>
    <row r="24" spans="2:24" s="1" customFormat="1" ht="14.25" customHeight="1">
      <c r="B24" s="40" t="s">
        <v>173</v>
      </c>
      <c r="C24" s="18">
        <v>4</v>
      </c>
      <c r="D24" s="18">
        <v>3</v>
      </c>
      <c r="E24" s="18">
        <v>1</v>
      </c>
      <c r="F24" s="18">
        <v>11</v>
      </c>
      <c r="G24" s="18">
        <v>33</v>
      </c>
      <c r="H24" s="18">
        <v>5</v>
      </c>
      <c r="I24" s="18" t="s">
        <v>221</v>
      </c>
      <c r="J24" s="18" t="s">
        <v>17</v>
      </c>
      <c r="K24" s="4" t="s">
        <v>66</v>
      </c>
      <c r="L24" s="4" t="s">
        <v>67</v>
      </c>
      <c r="M24" s="4" t="s">
        <v>154</v>
      </c>
      <c r="N24" s="4" t="s">
        <v>21</v>
      </c>
      <c r="O24" s="4">
        <v>5</v>
      </c>
      <c r="P24" s="4" t="s">
        <v>58</v>
      </c>
      <c r="Q24" s="4">
        <v>3376</v>
      </c>
      <c r="R24" s="4">
        <v>17</v>
      </c>
      <c r="S24" s="7">
        <v>38200</v>
      </c>
      <c r="T24" s="13">
        <f t="shared" si="5"/>
        <v>7148.1</v>
      </c>
      <c r="U24" s="13"/>
      <c r="V24" s="13">
        <f t="shared" si="1"/>
        <v>1942.54</v>
      </c>
      <c r="W24" s="13">
        <f t="shared" si="4"/>
        <v>212.18</v>
      </c>
      <c r="X24" s="13">
        <f t="shared" si="0"/>
        <v>9302.82</v>
      </c>
    </row>
    <row r="25" spans="2:24" s="1" customFormat="1" ht="14.25" customHeight="1">
      <c r="B25" s="40" t="s">
        <v>174</v>
      </c>
      <c r="C25" s="18">
        <v>4</v>
      </c>
      <c r="D25" s="18">
        <v>3</v>
      </c>
      <c r="E25" s="18">
        <v>1</v>
      </c>
      <c r="F25" s="18">
        <v>11</v>
      </c>
      <c r="G25" s="18">
        <v>33</v>
      </c>
      <c r="H25" s="18">
        <v>5</v>
      </c>
      <c r="I25" s="18" t="s">
        <v>221</v>
      </c>
      <c r="J25" s="18" t="s">
        <v>17</v>
      </c>
      <c r="K25" s="25" t="s">
        <v>150</v>
      </c>
      <c r="L25" s="4" t="s">
        <v>134</v>
      </c>
      <c r="M25" s="4" t="s">
        <v>50</v>
      </c>
      <c r="N25" s="4" t="s">
        <v>21</v>
      </c>
      <c r="O25" s="4">
        <v>5</v>
      </c>
      <c r="P25" s="4" t="s">
        <v>58</v>
      </c>
      <c r="Q25" s="4">
        <v>6664</v>
      </c>
      <c r="R25" s="4">
        <v>17</v>
      </c>
      <c r="S25" s="7">
        <v>42629</v>
      </c>
      <c r="T25" s="13">
        <f t="shared" si="5"/>
        <v>7148.1</v>
      </c>
      <c r="U25" s="13"/>
      <c r="V25" s="13">
        <f t="shared" si="1"/>
        <v>1942.54</v>
      </c>
      <c r="W25" s="14">
        <f t="shared" si="4"/>
        <v>212.18</v>
      </c>
      <c r="X25" s="13">
        <f t="shared" si="0"/>
        <v>9302.82</v>
      </c>
    </row>
    <row r="26" spans="2:24" s="1" customFormat="1" ht="22.5">
      <c r="B26" s="40" t="s">
        <v>175</v>
      </c>
      <c r="C26" s="18">
        <v>4</v>
      </c>
      <c r="D26" s="18">
        <v>3</v>
      </c>
      <c r="E26" s="18">
        <v>1</v>
      </c>
      <c r="F26" s="18">
        <v>11</v>
      </c>
      <c r="G26" s="18">
        <v>33</v>
      </c>
      <c r="H26" s="18">
        <v>5</v>
      </c>
      <c r="I26" s="18" t="s">
        <v>221</v>
      </c>
      <c r="J26" s="18" t="s">
        <v>17</v>
      </c>
      <c r="K26" s="4" t="s">
        <v>70</v>
      </c>
      <c r="L26" s="16" t="s">
        <v>71</v>
      </c>
      <c r="M26" s="4" t="s">
        <v>72</v>
      </c>
      <c r="N26" s="4" t="s">
        <v>21</v>
      </c>
      <c r="O26" s="4">
        <v>3</v>
      </c>
      <c r="P26" s="4" t="s">
        <v>73</v>
      </c>
      <c r="Q26" s="4">
        <v>3394</v>
      </c>
      <c r="R26" s="4">
        <v>17</v>
      </c>
      <c r="S26" s="7">
        <v>40940</v>
      </c>
      <c r="T26" s="13">
        <f>2430.45*2</f>
        <v>4860.9</v>
      </c>
      <c r="U26" s="13"/>
      <c r="V26" s="13">
        <f t="shared" si="1"/>
        <v>1942.54</v>
      </c>
      <c r="W26" s="13">
        <f>72.15*2</f>
        <v>144.3</v>
      </c>
      <c r="X26" s="13">
        <f t="shared" si="0"/>
        <v>6947.74</v>
      </c>
    </row>
    <row r="27" spans="2:24" s="1" customFormat="1" ht="22.5">
      <c r="B27" s="40" t="s">
        <v>176</v>
      </c>
      <c r="C27" s="18">
        <v>4</v>
      </c>
      <c r="D27" s="18">
        <v>3</v>
      </c>
      <c r="E27" s="18">
        <v>1</v>
      </c>
      <c r="F27" s="18">
        <v>11</v>
      </c>
      <c r="G27" s="18">
        <v>33</v>
      </c>
      <c r="H27" s="18">
        <v>5</v>
      </c>
      <c r="I27" s="18" t="s">
        <v>221</v>
      </c>
      <c r="J27" s="18" t="s">
        <v>17</v>
      </c>
      <c r="K27" s="4" t="s">
        <v>74</v>
      </c>
      <c r="L27" s="4" t="s">
        <v>75</v>
      </c>
      <c r="M27" s="4" t="s">
        <v>50</v>
      </c>
      <c r="N27" s="4" t="s">
        <v>21</v>
      </c>
      <c r="O27" s="4">
        <v>3</v>
      </c>
      <c r="P27" s="4" t="s">
        <v>76</v>
      </c>
      <c r="Q27" s="4">
        <v>3385</v>
      </c>
      <c r="R27" s="4">
        <v>17</v>
      </c>
      <c r="S27" s="7">
        <v>35811</v>
      </c>
      <c r="T27" s="13">
        <f>2430.45*2</f>
        <v>4860.9</v>
      </c>
      <c r="U27" s="13">
        <f>588*2</f>
        <v>1176</v>
      </c>
      <c r="V27" s="13">
        <f t="shared" si="1"/>
        <v>1942.54</v>
      </c>
      <c r="W27" s="13">
        <f>72.15*2</f>
        <v>144.3</v>
      </c>
      <c r="X27" s="13">
        <f t="shared" si="0"/>
        <v>8123.74</v>
      </c>
    </row>
    <row r="28" spans="2:24" s="1" customFormat="1" ht="22.5">
      <c r="B28" s="40" t="s">
        <v>177</v>
      </c>
      <c r="C28" s="18">
        <v>4</v>
      </c>
      <c r="D28" s="18">
        <v>3</v>
      </c>
      <c r="E28" s="18">
        <v>1</v>
      </c>
      <c r="F28" s="18">
        <v>11</v>
      </c>
      <c r="G28" s="18">
        <v>33</v>
      </c>
      <c r="H28" s="18">
        <v>5</v>
      </c>
      <c r="I28" s="18" t="s">
        <v>221</v>
      </c>
      <c r="J28" s="18" t="s">
        <v>17</v>
      </c>
      <c r="K28" s="4" t="s">
        <v>77</v>
      </c>
      <c r="L28" s="4" t="s">
        <v>78</v>
      </c>
      <c r="M28" s="4" t="s">
        <v>154</v>
      </c>
      <c r="N28" s="4" t="s">
        <v>21</v>
      </c>
      <c r="O28" s="4">
        <v>2</v>
      </c>
      <c r="P28" s="4" t="s">
        <v>133</v>
      </c>
      <c r="Q28" s="4">
        <v>3382</v>
      </c>
      <c r="R28" s="4">
        <v>17</v>
      </c>
      <c r="S28" s="7">
        <v>40619</v>
      </c>
      <c r="T28" s="13">
        <f>2056.65*2</f>
        <v>4113.3</v>
      </c>
      <c r="U28" s="13"/>
      <c r="V28" s="13">
        <f t="shared" si="1"/>
        <v>1942.54</v>
      </c>
      <c r="W28" s="14">
        <f>61.04*2</f>
        <v>122.08</v>
      </c>
      <c r="X28" s="13">
        <f t="shared" si="0"/>
        <v>6177.92</v>
      </c>
    </row>
    <row r="29" spans="2:24" s="1" customFormat="1" ht="22.5">
      <c r="B29" s="40" t="s">
        <v>178</v>
      </c>
      <c r="C29" s="18">
        <v>4</v>
      </c>
      <c r="D29" s="18">
        <v>3</v>
      </c>
      <c r="E29" s="18">
        <v>1</v>
      </c>
      <c r="F29" s="18">
        <v>11</v>
      </c>
      <c r="G29" s="18">
        <v>33</v>
      </c>
      <c r="H29" s="18">
        <v>5</v>
      </c>
      <c r="I29" s="18" t="s">
        <v>221</v>
      </c>
      <c r="J29" s="18" t="s">
        <v>17</v>
      </c>
      <c r="K29" s="4" t="s">
        <v>79</v>
      </c>
      <c r="L29" s="4" t="s">
        <v>80</v>
      </c>
      <c r="M29" s="4" t="s">
        <v>50</v>
      </c>
      <c r="N29" s="4" t="s">
        <v>21</v>
      </c>
      <c r="O29" s="4">
        <v>1</v>
      </c>
      <c r="P29" s="4" t="s">
        <v>81</v>
      </c>
      <c r="Q29" s="4">
        <v>3397</v>
      </c>
      <c r="R29" s="4">
        <v>17</v>
      </c>
      <c r="S29" s="7">
        <v>40238</v>
      </c>
      <c r="T29" s="13">
        <f>1772.85*2</f>
        <v>3545.7</v>
      </c>
      <c r="U29" s="13"/>
      <c r="V29" s="13">
        <f t="shared" si="1"/>
        <v>1942.54</v>
      </c>
      <c r="W29" s="13">
        <f>52.61*2</f>
        <v>105.22</v>
      </c>
      <c r="X29" s="13">
        <f t="shared" si="0"/>
        <v>5593.46</v>
      </c>
    </row>
    <row r="30" spans="1:24" s="1" customFormat="1" ht="22.5">
      <c r="A30" s="1">
        <v>26</v>
      </c>
      <c r="B30" s="40" t="s">
        <v>179</v>
      </c>
      <c r="C30" s="18">
        <v>4</v>
      </c>
      <c r="D30" s="18">
        <v>3</v>
      </c>
      <c r="E30" s="18">
        <v>1</v>
      </c>
      <c r="F30" s="18">
        <v>11</v>
      </c>
      <c r="G30" s="18">
        <v>33</v>
      </c>
      <c r="H30" s="18">
        <v>5</v>
      </c>
      <c r="I30" s="18" t="s">
        <v>221</v>
      </c>
      <c r="J30" s="18" t="s">
        <v>17</v>
      </c>
      <c r="K30" s="4" t="s">
        <v>82</v>
      </c>
      <c r="L30" s="4" t="s">
        <v>83</v>
      </c>
      <c r="M30" s="4" t="s">
        <v>50</v>
      </c>
      <c r="N30" s="4" t="s">
        <v>21</v>
      </c>
      <c r="O30" s="4">
        <v>1</v>
      </c>
      <c r="P30" s="4" t="s">
        <v>81</v>
      </c>
      <c r="Q30" s="4">
        <v>3390</v>
      </c>
      <c r="R30" s="4">
        <v>17</v>
      </c>
      <c r="S30" s="7">
        <v>35811</v>
      </c>
      <c r="T30" s="13">
        <f>1772.85*2</f>
        <v>3545.7</v>
      </c>
      <c r="U30" s="13"/>
      <c r="V30" s="13">
        <f t="shared" si="1"/>
        <v>1942.54</v>
      </c>
      <c r="W30" s="13">
        <f>52.61*2</f>
        <v>105.22</v>
      </c>
      <c r="X30" s="13">
        <f t="shared" si="0"/>
        <v>5593.46</v>
      </c>
    </row>
    <row r="31" spans="2:24" s="1" customFormat="1" ht="14.25" customHeight="1">
      <c r="B31" s="42" t="s">
        <v>180</v>
      </c>
      <c r="C31" s="43">
        <v>4</v>
      </c>
      <c r="D31" s="43">
        <v>3</v>
      </c>
      <c r="E31" s="43">
        <v>1</v>
      </c>
      <c r="F31" s="43">
        <v>11</v>
      </c>
      <c r="G31" s="43">
        <v>33</v>
      </c>
      <c r="H31" s="43">
        <v>5</v>
      </c>
      <c r="I31" s="43" t="s">
        <v>221</v>
      </c>
      <c r="J31" s="43" t="s">
        <v>17</v>
      </c>
      <c r="K31" s="43"/>
      <c r="L31" s="43" t="s">
        <v>148</v>
      </c>
      <c r="M31" s="43" t="s">
        <v>30</v>
      </c>
      <c r="N31" s="43" t="s">
        <v>84</v>
      </c>
      <c r="O31" s="43">
        <v>19</v>
      </c>
      <c r="P31" s="43" t="s">
        <v>85</v>
      </c>
      <c r="Q31" s="43">
        <v>3404</v>
      </c>
      <c r="R31" s="43">
        <v>17</v>
      </c>
      <c r="S31" s="44"/>
      <c r="T31" s="45">
        <v>27852.95</v>
      </c>
      <c r="U31" s="45">
        <f>+T31</f>
        <v>27852.95</v>
      </c>
      <c r="V31" s="45">
        <f t="shared" si="1"/>
        <v>1942.54</v>
      </c>
      <c r="W31" s="45">
        <v>1521.09</v>
      </c>
      <c r="X31" s="45">
        <f t="shared" si="0"/>
        <v>59169.53</v>
      </c>
    </row>
    <row r="32" spans="2:24" s="1" customFormat="1" ht="22.5">
      <c r="B32" s="40" t="s">
        <v>181</v>
      </c>
      <c r="C32" s="4">
        <v>4</v>
      </c>
      <c r="D32" s="4">
        <v>3</v>
      </c>
      <c r="E32" s="4">
        <v>1</v>
      </c>
      <c r="F32" s="4">
        <v>11</v>
      </c>
      <c r="G32" s="4">
        <v>33</v>
      </c>
      <c r="H32" s="4">
        <v>5</v>
      </c>
      <c r="I32" s="18" t="s">
        <v>221</v>
      </c>
      <c r="J32" s="4" t="s">
        <v>17</v>
      </c>
      <c r="K32" s="4" t="s">
        <v>142</v>
      </c>
      <c r="L32" s="4" t="s">
        <v>132</v>
      </c>
      <c r="M32" s="4" t="s">
        <v>37</v>
      </c>
      <c r="N32" s="4" t="s">
        <v>84</v>
      </c>
      <c r="O32" s="4">
        <v>16</v>
      </c>
      <c r="P32" s="4" t="s">
        <v>86</v>
      </c>
      <c r="Q32" s="4">
        <v>3401</v>
      </c>
      <c r="R32" s="4">
        <v>17</v>
      </c>
      <c r="S32" s="7">
        <v>42750</v>
      </c>
      <c r="T32" s="13">
        <f>6948.15*2</f>
        <v>13896.3</v>
      </c>
      <c r="U32" s="13">
        <f>6948.18*2</f>
        <v>13896.36</v>
      </c>
      <c r="V32" s="13">
        <f t="shared" si="1"/>
        <v>1942.54</v>
      </c>
      <c r="W32" s="13">
        <f>404.87*2</f>
        <v>809.74</v>
      </c>
      <c r="X32" s="13">
        <f t="shared" si="0"/>
        <v>30544.940000000002</v>
      </c>
    </row>
    <row r="33" spans="2:24" s="1" customFormat="1" ht="22.5">
      <c r="B33" s="40" t="s">
        <v>182</v>
      </c>
      <c r="C33" s="4">
        <v>4</v>
      </c>
      <c r="D33" s="4">
        <v>3</v>
      </c>
      <c r="E33" s="4">
        <v>1</v>
      </c>
      <c r="F33" s="4">
        <v>11</v>
      </c>
      <c r="G33" s="4">
        <v>33</v>
      </c>
      <c r="H33" s="4">
        <v>5</v>
      </c>
      <c r="I33" s="18" t="s">
        <v>221</v>
      </c>
      <c r="J33" s="4" t="s">
        <v>17</v>
      </c>
      <c r="K33" s="4" t="s">
        <v>143</v>
      </c>
      <c r="L33" s="4" t="s">
        <v>139</v>
      </c>
      <c r="M33" s="4" t="s">
        <v>154</v>
      </c>
      <c r="N33" s="4" t="s">
        <v>84</v>
      </c>
      <c r="O33" s="4">
        <v>16</v>
      </c>
      <c r="P33" s="4" t="s">
        <v>86</v>
      </c>
      <c r="Q33" s="4">
        <v>3402</v>
      </c>
      <c r="R33" s="4">
        <v>17</v>
      </c>
      <c r="S33" s="7">
        <v>42767</v>
      </c>
      <c r="T33" s="13">
        <f>6948.15*2</f>
        <v>13896.3</v>
      </c>
      <c r="U33" s="13">
        <f>6948.18*2</f>
        <v>13896.36</v>
      </c>
      <c r="V33" s="13">
        <f t="shared" si="1"/>
        <v>1942.54</v>
      </c>
      <c r="W33" s="13">
        <f>404.87*2</f>
        <v>809.74</v>
      </c>
      <c r="X33" s="13">
        <f t="shared" si="0"/>
        <v>30544.940000000002</v>
      </c>
    </row>
    <row r="34" spans="2:24" s="1" customFormat="1" ht="15" customHeight="1">
      <c r="B34" s="42" t="s">
        <v>183</v>
      </c>
      <c r="C34" s="43">
        <v>4</v>
      </c>
      <c r="D34" s="43">
        <v>3</v>
      </c>
      <c r="E34" s="43">
        <v>1</v>
      </c>
      <c r="F34" s="43">
        <v>11</v>
      </c>
      <c r="G34" s="43">
        <v>33</v>
      </c>
      <c r="H34" s="43">
        <v>5</v>
      </c>
      <c r="I34" s="43" t="s">
        <v>221</v>
      </c>
      <c r="J34" s="43" t="s">
        <v>17</v>
      </c>
      <c r="K34" s="43"/>
      <c r="L34" s="43" t="s">
        <v>148</v>
      </c>
      <c r="M34" s="43" t="s">
        <v>50</v>
      </c>
      <c r="N34" s="43" t="s">
        <v>84</v>
      </c>
      <c r="O34" s="43">
        <v>16</v>
      </c>
      <c r="P34" s="43" t="s">
        <v>86</v>
      </c>
      <c r="Q34" s="43">
        <v>3403</v>
      </c>
      <c r="R34" s="43">
        <v>17</v>
      </c>
      <c r="S34" s="44"/>
      <c r="T34" s="45">
        <f>6948.15*2</f>
        <v>13896.3</v>
      </c>
      <c r="U34" s="45">
        <f>6948.18*2</f>
        <v>13896.36</v>
      </c>
      <c r="V34" s="45">
        <f t="shared" si="1"/>
        <v>1942.54</v>
      </c>
      <c r="W34" s="45">
        <f>404.87*2</f>
        <v>809.74</v>
      </c>
      <c r="X34" s="45">
        <f t="shared" si="0"/>
        <v>30544.940000000002</v>
      </c>
    </row>
    <row r="35" spans="2:24" s="1" customFormat="1" ht="22.5">
      <c r="B35" s="41" t="s">
        <v>184</v>
      </c>
      <c r="C35" s="4">
        <v>4</v>
      </c>
      <c r="D35" s="4">
        <v>3</v>
      </c>
      <c r="E35" s="4">
        <v>1</v>
      </c>
      <c r="F35" s="4">
        <v>11</v>
      </c>
      <c r="G35" s="4">
        <v>33</v>
      </c>
      <c r="H35" s="4">
        <v>5</v>
      </c>
      <c r="I35" s="18" t="s">
        <v>221</v>
      </c>
      <c r="J35" s="4" t="s">
        <v>17</v>
      </c>
      <c r="K35" s="4" t="s">
        <v>219</v>
      </c>
      <c r="L35" s="4" t="s">
        <v>220</v>
      </c>
      <c r="M35" s="4" t="s">
        <v>87</v>
      </c>
      <c r="N35" s="4" t="s">
        <v>84</v>
      </c>
      <c r="O35" s="4">
        <v>16</v>
      </c>
      <c r="P35" s="4" t="s">
        <v>86</v>
      </c>
      <c r="Q35" s="4">
        <v>3405</v>
      </c>
      <c r="R35" s="4">
        <v>17</v>
      </c>
      <c r="S35" s="7">
        <v>43160</v>
      </c>
      <c r="T35" s="13">
        <f>6948.15*2</f>
        <v>13896.3</v>
      </c>
      <c r="U35" s="13">
        <f>6948.18*2</f>
        <v>13896.36</v>
      </c>
      <c r="V35" s="13">
        <f t="shared" si="1"/>
        <v>1942.54</v>
      </c>
      <c r="W35" s="13">
        <f>404.87*2</f>
        <v>809.74</v>
      </c>
      <c r="X35" s="13">
        <f t="shared" si="0"/>
        <v>30544.940000000002</v>
      </c>
    </row>
    <row r="36" spans="2:24" s="1" customFormat="1" ht="22.5">
      <c r="B36" s="41" t="s">
        <v>185</v>
      </c>
      <c r="C36" s="4">
        <v>4</v>
      </c>
      <c r="D36" s="4">
        <v>3</v>
      </c>
      <c r="E36" s="4">
        <v>1</v>
      </c>
      <c r="F36" s="4">
        <v>11</v>
      </c>
      <c r="G36" s="4">
        <v>33</v>
      </c>
      <c r="H36" s="4">
        <v>5</v>
      </c>
      <c r="I36" s="18" t="s">
        <v>221</v>
      </c>
      <c r="J36" s="4" t="s">
        <v>17</v>
      </c>
      <c r="K36" s="4" t="s">
        <v>218</v>
      </c>
      <c r="L36" s="4" t="s">
        <v>217</v>
      </c>
      <c r="M36" s="4" t="s">
        <v>20</v>
      </c>
      <c r="N36" s="4" t="s">
        <v>84</v>
      </c>
      <c r="O36" s="4">
        <v>16</v>
      </c>
      <c r="P36" s="4" t="s">
        <v>86</v>
      </c>
      <c r="Q36" s="4">
        <v>6640</v>
      </c>
      <c r="R36" s="4">
        <v>17</v>
      </c>
      <c r="S36" s="7">
        <v>43160</v>
      </c>
      <c r="T36" s="13">
        <f>6948.15*2</f>
        <v>13896.3</v>
      </c>
      <c r="U36" s="13">
        <f>6948.18*2</f>
        <v>13896.36</v>
      </c>
      <c r="V36" s="13">
        <f t="shared" si="1"/>
        <v>1942.54</v>
      </c>
      <c r="W36" s="13">
        <f>404.87*2</f>
        <v>809.74</v>
      </c>
      <c r="X36" s="13">
        <f t="shared" si="0"/>
        <v>30544.940000000002</v>
      </c>
    </row>
    <row r="37" spans="2:24" s="1" customFormat="1" ht="18.75" customHeight="1">
      <c r="B37" s="40" t="s">
        <v>186</v>
      </c>
      <c r="C37" s="4">
        <v>4</v>
      </c>
      <c r="D37" s="4">
        <v>3</v>
      </c>
      <c r="E37" s="4">
        <v>1</v>
      </c>
      <c r="F37" s="4">
        <v>11</v>
      </c>
      <c r="G37" s="4">
        <v>33</v>
      </c>
      <c r="H37" s="4">
        <v>5</v>
      </c>
      <c r="I37" s="18" t="s">
        <v>221</v>
      </c>
      <c r="J37" s="4" t="s">
        <v>17</v>
      </c>
      <c r="K37" s="4" t="s">
        <v>144</v>
      </c>
      <c r="L37" s="8" t="s">
        <v>140</v>
      </c>
      <c r="M37" s="4" t="s">
        <v>37</v>
      </c>
      <c r="N37" s="4" t="s">
        <v>84</v>
      </c>
      <c r="O37" s="4">
        <v>15</v>
      </c>
      <c r="P37" s="4" t="s">
        <v>88</v>
      </c>
      <c r="Q37" s="4">
        <v>7008</v>
      </c>
      <c r="R37" s="4">
        <v>17</v>
      </c>
      <c r="S37" s="7">
        <v>42782</v>
      </c>
      <c r="T37" s="13">
        <f aca="true" t="shared" si="6" ref="T37:U39">4538.85*2</f>
        <v>9077.7</v>
      </c>
      <c r="U37" s="13">
        <f t="shared" si="6"/>
        <v>9077.7</v>
      </c>
      <c r="V37" s="13">
        <f t="shared" si="1"/>
        <v>1942.54</v>
      </c>
      <c r="W37" s="13">
        <f>264.57*2</f>
        <v>529.14</v>
      </c>
      <c r="X37" s="13">
        <f t="shared" si="0"/>
        <v>20627.08</v>
      </c>
    </row>
    <row r="38" spans="2:24" s="1" customFormat="1" ht="19.5" customHeight="1">
      <c r="B38" s="40" t="s">
        <v>187</v>
      </c>
      <c r="C38" s="18">
        <v>4</v>
      </c>
      <c r="D38" s="18">
        <v>3</v>
      </c>
      <c r="E38" s="18">
        <v>1</v>
      </c>
      <c r="F38" s="18">
        <v>11</v>
      </c>
      <c r="G38" s="18">
        <v>33</v>
      </c>
      <c r="H38" s="18">
        <v>5</v>
      </c>
      <c r="I38" s="18" t="s">
        <v>221</v>
      </c>
      <c r="J38" s="18" t="s">
        <v>17</v>
      </c>
      <c r="K38" s="4" t="s">
        <v>89</v>
      </c>
      <c r="L38" s="4" t="s">
        <v>90</v>
      </c>
      <c r="M38" s="4" t="s">
        <v>87</v>
      </c>
      <c r="N38" s="4" t="s">
        <v>84</v>
      </c>
      <c r="O38" s="4">
        <v>15</v>
      </c>
      <c r="P38" s="4" t="s">
        <v>88</v>
      </c>
      <c r="Q38" s="4">
        <v>3399</v>
      </c>
      <c r="R38" s="4">
        <v>17</v>
      </c>
      <c r="S38" s="7">
        <v>41579</v>
      </c>
      <c r="T38" s="13">
        <f t="shared" si="6"/>
        <v>9077.7</v>
      </c>
      <c r="U38" s="13">
        <f t="shared" si="6"/>
        <v>9077.7</v>
      </c>
      <c r="V38" s="13">
        <f t="shared" si="1"/>
        <v>1942.54</v>
      </c>
      <c r="W38" s="13">
        <f>264.57*2</f>
        <v>529.14</v>
      </c>
      <c r="X38" s="13">
        <f t="shared" si="0"/>
        <v>20627.08</v>
      </c>
    </row>
    <row r="39" spans="1:24" s="1" customFormat="1" ht="18" customHeight="1">
      <c r="A39" s="1">
        <v>9</v>
      </c>
      <c r="B39" s="40" t="s">
        <v>188</v>
      </c>
      <c r="C39" s="4">
        <v>4</v>
      </c>
      <c r="D39" s="4">
        <v>3</v>
      </c>
      <c r="E39" s="4">
        <v>1</v>
      </c>
      <c r="F39" s="4">
        <v>11</v>
      </c>
      <c r="G39" s="4">
        <v>33</v>
      </c>
      <c r="H39" s="4">
        <v>5</v>
      </c>
      <c r="I39" s="18" t="s">
        <v>221</v>
      </c>
      <c r="J39" s="4" t="s">
        <v>17</v>
      </c>
      <c r="K39" s="4" t="s">
        <v>145</v>
      </c>
      <c r="L39" s="4" t="s">
        <v>141</v>
      </c>
      <c r="M39" s="4" t="s">
        <v>50</v>
      </c>
      <c r="N39" s="4" t="s">
        <v>84</v>
      </c>
      <c r="O39" s="4">
        <v>15</v>
      </c>
      <c r="P39" s="4" t="s">
        <v>88</v>
      </c>
      <c r="Q39" s="4">
        <v>3400</v>
      </c>
      <c r="R39" s="4">
        <v>17</v>
      </c>
      <c r="S39" s="7">
        <v>42782</v>
      </c>
      <c r="T39" s="13">
        <f t="shared" si="6"/>
        <v>9077.7</v>
      </c>
      <c r="U39" s="13">
        <f t="shared" si="6"/>
        <v>9077.7</v>
      </c>
      <c r="V39" s="13">
        <f t="shared" si="1"/>
        <v>1942.54</v>
      </c>
      <c r="W39" s="13">
        <f>264.57*2</f>
        <v>529.14</v>
      </c>
      <c r="X39" s="13">
        <f t="shared" si="0"/>
        <v>20627.08</v>
      </c>
    </row>
    <row r="40" spans="2:24" s="1" customFormat="1" ht="12.75" customHeight="1">
      <c r="B40" s="40" t="s">
        <v>189</v>
      </c>
      <c r="C40" s="18">
        <v>4</v>
      </c>
      <c r="D40" s="18">
        <v>3</v>
      </c>
      <c r="E40" s="18">
        <v>1</v>
      </c>
      <c r="F40" s="18">
        <v>11</v>
      </c>
      <c r="G40" s="18">
        <v>33</v>
      </c>
      <c r="H40" s="18">
        <v>5</v>
      </c>
      <c r="I40" s="18" t="s">
        <v>221</v>
      </c>
      <c r="J40" s="18" t="s">
        <v>17</v>
      </c>
      <c r="K40" s="8" t="s">
        <v>91</v>
      </c>
      <c r="L40" s="8" t="s">
        <v>92</v>
      </c>
      <c r="M40" s="4" t="s">
        <v>154</v>
      </c>
      <c r="N40" s="4" t="s">
        <v>93</v>
      </c>
      <c r="O40" s="4">
        <v>4</v>
      </c>
      <c r="P40" s="4" t="s">
        <v>212</v>
      </c>
      <c r="Q40" s="4">
        <v>3414</v>
      </c>
      <c r="R40" s="4">
        <v>17</v>
      </c>
      <c r="S40" s="7">
        <v>42020</v>
      </c>
      <c r="T40" s="13">
        <f>3657.6*2</f>
        <v>7315.2</v>
      </c>
      <c r="U40" s="13"/>
      <c r="V40" s="13"/>
      <c r="W40" s="13"/>
      <c r="X40" s="13">
        <f t="shared" si="0"/>
        <v>7315.2</v>
      </c>
    </row>
    <row r="41" spans="2:24" s="1" customFormat="1" ht="22.5">
      <c r="B41" s="40" t="s">
        <v>190</v>
      </c>
      <c r="C41" s="18">
        <v>4</v>
      </c>
      <c r="D41" s="18">
        <v>3</v>
      </c>
      <c r="E41" s="18">
        <v>1</v>
      </c>
      <c r="F41" s="18">
        <v>11</v>
      </c>
      <c r="G41" s="18">
        <v>33</v>
      </c>
      <c r="H41" s="18">
        <v>5</v>
      </c>
      <c r="I41" s="18" t="s">
        <v>221</v>
      </c>
      <c r="J41" s="18" t="s">
        <v>17</v>
      </c>
      <c r="K41" s="4" t="s">
        <v>48</v>
      </c>
      <c r="L41" s="4" t="s">
        <v>49</v>
      </c>
      <c r="M41" s="4" t="s">
        <v>50</v>
      </c>
      <c r="N41" s="4" t="s">
        <v>93</v>
      </c>
      <c r="O41" s="4">
        <v>14</v>
      </c>
      <c r="P41" s="4" t="s">
        <v>116</v>
      </c>
      <c r="Q41" s="4">
        <v>3422</v>
      </c>
      <c r="R41" s="4">
        <v>17</v>
      </c>
      <c r="S41" s="7">
        <v>42583</v>
      </c>
      <c r="T41" s="13">
        <f>6789.3*2</f>
        <v>13578.6</v>
      </c>
      <c r="U41" s="13"/>
      <c r="V41" s="13"/>
      <c r="W41" s="13"/>
      <c r="X41" s="13">
        <f t="shared" si="0"/>
        <v>13578.6</v>
      </c>
    </row>
    <row r="42" spans="2:24" s="1" customFormat="1" ht="14.25" customHeight="1">
      <c r="B42" s="40" t="s">
        <v>191</v>
      </c>
      <c r="C42" s="18">
        <v>4</v>
      </c>
      <c r="D42" s="18">
        <v>3</v>
      </c>
      <c r="E42" s="18">
        <v>1</v>
      </c>
      <c r="F42" s="18">
        <v>11</v>
      </c>
      <c r="G42" s="18">
        <v>33</v>
      </c>
      <c r="H42" s="18">
        <v>5</v>
      </c>
      <c r="I42" s="18" t="s">
        <v>221</v>
      </c>
      <c r="J42" s="18" t="s">
        <v>17</v>
      </c>
      <c r="K42" s="4" t="s">
        <v>95</v>
      </c>
      <c r="L42" s="4" t="s">
        <v>96</v>
      </c>
      <c r="M42" s="4" t="s">
        <v>154</v>
      </c>
      <c r="N42" s="4" t="s">
        <v>93</v>
      </c>
      <c r="O42" s="4">
        <v>6</v>
      </c>
      <c r="P42" s="4" t="s">
        <v>211</v>
      </c>
      <c r="Q42" s="4">
        <v>3407</v>
      </c>
      <c r="R42" s="4">
        <v>17</v>
      </c>
      <c r="S42" s="7">
        <v>40544</v>
      </c>
      <c r="T42" s="13">
        <f>5334.45*2</f>
        <v>10668.9</v>
      </c>
      <c r="U42" s="13"/>
      <c r="V42" s="13"/>
      <c r="W42" s="13"/>
      <c r="X42" s="13">
        <f t="shared" si="0"/>
        <v>10668.9</v>
      </c>
    </row>
    <row r="43" spans="2:24" s="1" customFormat="1" ht="22.5">
      <c r="B43" s="40" t="s">
        <v>192</v>
      </c>
      <c r="C43" s="18">
        <v>4</v>
      </c>
      <c r="D43" s="18">
        <v>3</v>
      </c>
      <c r="E43" s="18">
        <v>1</v>
      </c>
      <c r="F43" s="18">
        <v>11</v>
      </c>
      <c r="G43" s="18">
        <v>33</v>
      </c>
      <c r="H43" s="18">
        <v>5</v>
      </c>
      <c r="I43" s="18" t="s">
        <v>221</v>
      </c>
      <c r="J43" s="18" t="s">
        <v>17</v>
      </c>
      <c r="K43" s="4" t="s">
        <v>97</v>
      </c>
      <c r="L43" s="8" t="s">
        <v>98</v>
      </c>
      <c r="M43" s="4" t="s">
        <v>152</v>
      </c>
      <c r="N43" s="4" t="s">
        <v>93</v>
      </c>
      <c r="O43" s="4">
        <v>8</v>
      </c>
      <c r="P43" s="4" t="s">
        <v>214</v>
      </c>
      <c r="Q43" s="4">
        <v>3425</v>
      </c>
      <c r="R43" s="4">
        <v>17</v>
      </c>
      <c r="S43" s="7">
        <v>41640</v>
      </c>
      <c r="T43" s="13">
        <f>6789.3*2</f>
        <v>13578.6</v>
      </c>
      <c r="U43" s="13"/>
      <c r="V43" s="13"/>
      <c r="W43" s="13"/>
      <c r="X43" s="13">
        <f t="shared" si="0"/>
        <v>13578.6</v>
      </c>
    </row>
    <row r="44" spans="2:24" s="1" customFormat="1" ht="14.25" customHeight="1">
      <c r="B44" s="40" t="s">
        <v>193</v>
      </c>
      <c r="C44" s="18">
        <v>4</v>
      </c>
      <c r="D44" s="18">
        <v>3</v>
      </c>
      <c r="E44" s="18">
        <v>1</v>
      </c>
      <c r="F44" s="18">
        <v>11</v>
      </c>
      <c r="G44" s="18">
        <v>33</v>
      </c>
      <c r="H44" s="18">
        <v>5</v>
      </c>
      <c r="I44" s="18" t="s">
        <v>221</v>
      </c>
      <c r="J44" s="18" t="s">
        <v>17</v>
      </c>
      <c r="K44" s="4" t="s">
        <v>99</v>
      </c>
      <c r="L44" s="4" t="s">
        <v>100</v>
      </c>
      <c r="M44" s="4" t="s">
        <v>37</v>
      </c>
      <c r="N44" s="4" t="s">
        <v>93</v>
      </c>
      <c r="O44" s="4">
        <v>6</v>
      </c>
      <c r="P44" s="4" t="s">
        <v>211</v>
      </c>
      <c r="Q44" s="4">
        <v>3417</v>
      </c>
      <c r="R44" s="4">
        <v>17</v>
      </c>
      <c r="S44" s="7">
        <v>41030</v>
      </c>
      <c r="T44" s="13">
        <f>5334.45*2</f>
        <v>10668.9</v>
      </c>
      <c r="U44" s="13"/>
      <c r="V44" s="13"/>
      <c r="W44" s="13"/>
      <c r="X44" s="13">
        <f t="shared" si="0"/>
        <v>10668.9</v>
      </c>
    </row>
    <row r="45" spans="2:24" s="1" customFormat="1" ht="14.25" customHeight="1">
      <c r="B45" s="40" t="s">
        <v>194</v>
      </c>
      <c r="C45" s="18">
        <v>4</v>
      </c>
      <c r="D45" s="18">
        <v>3</v>
      </c>
      <c r="E45" s="18">
        <v>1</v>
      </c>
      <c r="F45" s="18">
        <v>11</v>
      </c>
      <c r="G45" s="18">
        <v>33</v>
      </c>
      <c r="H45" s="18">
        <v>5</v>
      </c>
      <c r="I45" s="18" t="s">
        <v>221</v>
      </c>
      <c r="J45" s="18" t="s">
        <v>17</v>
      </c>
      <c r="K45" s="4" t="s">
        <v>101</v>
      </c>
      <c r="L45" s="4" t="s">
        <v>102</v>
      </c>
      <c r="M45" s="4" t="s">
        <v>37</v>
      </c>
      <c r="N45" s="4" t="s">
        <v>93</v>
      </c>
      <c r="O45" s="4">
        <v>6</v>
      </c>
      <c r="P45" s="4" t="s">
        <v>211</v>
      </c>
      <c r="Q45" s="4">
        <v>3424</v>
      </c>
      <c r="R45" s="4">
        <v>17</v>
      </c>
      <c r="S45" s="7">
        <v>40544</v>
      </c>
      <c r="T45" s="13">
        <f>5334.45*2</f>
        <v>10668.9</v>
      </c>
      <c r="U45" s="13"/>
      <c r="V45" s="13"/>
      <c r="W45" s="13"/>
      <c r="X45" s="13">
        <f t="shared" si="0"/>
        <v>10668.9</v>
      </c>
    </row>
    <row r="46" spans="2:24" s="1" customFormat="1" ht="14.25" customHeight="1">
      <c r="B46" s="40" t="s">
        <v>195</v>
      </c>
      <c r="C46" s="18">
        <v>4</v>
      </c>
      <c r="D46" s="18">
        <v>3</v>
      </c>
      <c r="E46" s="18">
        <v>1</v>
      </c>
      <c r="F46" s="18">
        <v>11</v>
      </c>
      <c r="G46" s="18">
        <v>33</v>
      </c>
      <c r="H46" s="18">
        <v>5</v>
      </c>
      <c r="I46" s="18" t="s">
        <v>221</v>
      </c>
      <c r="J46" s="18" t="s">
        <v>17</v>
      </c>
      <c r="K46" s="4" t="s">
        <v>103</v>
      </c>
      <c r="L46" s="4" t="s">
        <v>104</v>
      </c>
      <c r="M46" s="4" t="s">
        <v>37</v>
      </c>
      <c r="N46" s="4" t="s">
        <v>93</v>
      </c>
      <c r="O46" s="4">
        <v>6</v>
      </c>
      <c r="P46" s="4" t="s">
        <v>211</v>
      </c>
      <c r="Q46" s="4">
        <v>3421</v>
      </c>
      <c r="R46" s="4">
        <v>17</v>
      </c>
      <c r="S46" s="7">
        <v>40740</v>
      </c>
      <c r="T46" s="13">
        <f>5334.45*2</f>
        <v>10668.9</v>
      </c>
      <c r="U46" s="13"/>
      <c r="V46" s="13"/>
      <c r="W46" s="13"/>
      <c r="X46" s="13">
        <f t="shared" si="0"/>
        <v>10668.9</v>
      </c>
    </row>
    <row r="47" spans="2:24" s="1" customFormat="1" ht="22.5">
      <c r="B47" s="40" t="s">
        <v>196</v>
      </c>
      <c r="C47" s="18">
        <v>4</v>
      </c>
      <c r="D47" s="18">
        <v>3</v>
      </c>
      <c r="E47" s="18">
        <v>1</v>
      </c>
      <c r="F47" s="18">
        <v>11</v>
      </c>
      <c r="G47" s="18">
        <v>33</v>
      </c>
      <c r="H47" s="18">
        <v>5</v>
      </c>
      <c r="I47" s="18" t="s">
        <v>221</v>
      </c>
      <c r="J47" s="18" t="s">
        <v>17</v>
      </c>
      <c r="K47" s="4" t="s">
        <v>105</v>
      </c>
      <c r="L47" s="8" t="s">
        <v>106</v>
      </c>
      <c r="M47" s="4" t="s">
        <v>37</v>
      </c>
      <c r="N47" s="4" t="s">
        <v>93</v>
      </c>
      <c r="O47" s="4">
        <v>7</v>
      </c>
      <c r="P47" s="4" t="s">
        <v>107</v>
      </c>
      <c r="Q47" s="4">
        <v>3409</v>
      </c>
      <c r="R47" s="4">
        <v>17</v>
      </c>
      <c r="S47" s="7">
        <v>41471</v>
      </c>
      <c r="T47" s="13">
        <f>5962.2*2</f>
        <v>11924.4</v>
      </c>
      <c r="U47" s="13"/>
      <c r="V47" s="13"/>
      <c r="W47" s="13"/>
      <c r="X47" s="13">
        <f t="shared" si="0"/>
        <v>11924.4</v>
      </c>
    </row>
    <row r="48" spans="2:24" s="1" customFormat="1" ht="22.5">
      <c r="B48" s="42" t="s">
        <v>197</v>
      </c>
      <c r="C48" s="43">
        <v>4</v>
      </c>
      <c r="D48" s="43">
        <v>3</v>
      </c>
      <c r="E48" s="43">
        <v>1</v>
      </c>
      <c r="F48" s="43">
        <v>11</v>
      </c>
      <c r="G48" s="43">
        <v>33</v>
      </c>
      <c r="H48" s="43">
        <v>5</v>
      </c>
      <c r="I48" s="43" t="s">
        <v>221</v>
      </c>
      <c r="J48" s="43" t="s">
        <v>17</v>
      </c>
      <c r="K48" s="43"/>
      <c r="L48" s="43" t="s">
        <v>148</v>
      </c>
      <c r="M48" s="43" t="s">
        <v>37</v>
      </c>
      <c r="N48" s="43" t="s">
        <v>93</v>
      </c>
      <c r="O48" s="43">
        <v>3</v>
      </c>
      <c r="P48" s="43" t="s">
        <v>94</v>
      </c>
      <c r="Q48" s="43">
        <v>3406</v>
      </c>
      <c r="R48" s="43">
        <v>17</v>
      </c>
      <c r="S48" s="44"/>
      <c r="T48" s="45">
        <f>3657.6*2</f>
        <v>7315.2</v>
      </c>
      <c r="U48" s="45"/>
      <c r="V48" s="45"/>
      <c r="W48" s="45"/>
      <c r="X48" s="45">
        <f t="shared" si="0"/>
        <v>7315.2</v>
      </c>
    </row>
    <row r="49" spans="2:24" s="1" customFormat="1" ht="14.25" customHeight="1">
      <c r="B49" s="40" t="s">
        <v>198</v>
      </c>
      <c r="C49" s="18">
        <v>4</v>
      </c>
      <c r="D49" s="18">
        <v>3</v>
      </c>
      <c r="E49" s="18">
        <v>1</v>
      </c>
      <c r="F49" s="18">
        <v>11</v>
      </c>
      <c r="G49" s="18">
        <v>33</v>
      </c>
      <c r="H49" s="18">
        <v>5</v>
      </c>
      <c r="I49" s="18" t="s">
        <v>221</v>
      </c>
      <c r="J49" s="18" t="s">
        <v>17</v>
      </c>
      <c r="K49" s="4" t="s">
        <v>108</v>
      </c>
      <c r="L49" s="16" t="s">
        <v>109</v>
      </c>
      <c r="M49" s="4" t="s">
        <v>20</v>
      </c>
      <c r="N49" s="4" t="s">
        <v>93</v>
      </c>
      <c r="O49" s="4">
        <v>6</v>
      </c>
      <c r="P49" s="4" t="s">
        <v>211</v>
      </c>
      <c r="Q49" s="4">
        <v>3427</v>
      </c>
      <c r="R49" s="4">
        <v>17</v>
      </c>
      <c r="S49" s="7">
        <v>42064</v>
      </c>
      <c r="T49" s="13">
        <f>5294.55*2</f>
        <v>10589.1</v>
      </c>
      <c r="U49" s="13"/>
      <c r="V49" s="13"/>
      <c r="W49" s="13"/>
      <c r="X49" s="13">
        <f t="shared" si="0"/>
        <v>10589.1</v>
      </c>
    </row>
    <row r="50" spans="2:24" s="1" customFormat="1" ht="21.75" customHeight="1">
      <c r="B50" s="40" t="s">
        <v>199</v>
      </c>
      <c r="C50" s="18">
        <v>4</v>
      </c>
      <c r="D50" s="18">
        <v>3</v>
      </c>
      <c r="E50" s="18">
        <v>1</v>
      </c>
      <c r="F50" s="18">
        <v>11</v>
      </c>
      <c r="G50" s="18">
        <v>33</v>
      </c>
      <c r="H50" s="18">
        <v>5</v>
      </c>
      <c r="I50" s="18" t="s">
        <v>221</v>
      </c>
      <c r="J50" s="18" t="s">
        <v>17</v>
      </c>
      <c r="K50" s="4" t="s">
        <v>110</v>
      </c>
      <c r="L50" s="4" t="s">
        <v>111</v>
      </c>
      <c r="M50" s="4" t="s">
        <v>50</v>
      </c>
      <c r="N50" s="4" t="s">
        <v>93</v>
      </c>
      <c r="O50" s="4">
        <v>3</v>
      </c>
      <c r="P50" s="4" t="s">
        <v>213</v>
      </c>
      <c r="Q50" s="4">
        <v>3408</v>
      </c>
      <c r="R50" s="4">
        <v>17</v>
      </c>
      <c r="S50" s="7">
        <v>42156</v>
      </c>
      <c r="T50" s="13">
        <f>3182.4*2</f>
        <v>6364.8</v>
      </c>
      <c r="U50" s="13"/>
      <c r="V50" s="13"/>
      <c r="W50" s="13"/>
      <c r="X50" s="13">
        <f t="shared" si="0"/>
        <v>6364.8</v>
      </c>
    </row>
    <row r="51" spans="2:24" s="1" customFormat="1" ht="14.25" customHeight="1">
      <c r="B51" s="40" t="s">
        <v>200</v>
      </c>
      <c r="C51" s="18">
        <v>4</v>
      </c>
      <c r="D51" s="18">
        <v>3</v>
      </c>
      <c r="E51" s="18">
        <v>1</v>
      </c>
      <c r="F51" s="18">
        <v>11</v>
      </c>
      <c r="G51" s="18">
        <v>33</v>
      </c>
      <c r="H51" s="18">
        <v>5</v>
      </c>
      <c r="I51" s="18" t="s">
        <v>221</v>
      </c>
      <c r="J51" s="18" t="s">
        <v>17</v>
      </c>
      <c r="K51" s="4" t="s">
        <v>112</v>
      </c>
      <c r="L51" s="4" t="s">
        <v>113</v>
      </c>
      <c r="M51" s="4" t="s">
        <v>37</v>
      </c>
      <c r="N51" s="4" t="s">
        <v>93</v>
      </c>
      <c r="O51" s="4">
        <v>6</v>
      </c>
      <c r="P51" s="4" t="s">
        <v>211</v>
      </c>
      <c r="Q51" s="4">
        <v>3419</v>
      </c>
      <c r="R51" s="4">
        <v>17</v>
      </c>
      <c r="S51" s="7">
        <v>41548</v>
      </c>
      <c r="T51" s="13">
        <f>4849.5*2</f>
        <v>9699</v>
      </c>
      <c r="U51" s="13"/>
      <c r="V51" s="13"/>
      <c r="W51" s="13"/>
      <c r="X51" s="13">
        <f t="shared" si="0"/>
        <v>9699</v>
      </c>
    </row>
    <row r="52" spans="2:24" s="1" customFormat="1" ht="14.25" customHeight="1">
      <c r="B52" s="40" t="s">
        <v>201</v>
      </c>
      <c r="C52" s="18">
        <v>4</v>
      </c>
      <c r="D52" s="18">
        <v>3</v>
      </c>
      <c r="E52" s="18">
        <v>1</v>
      </c>
      <c r="F52" s="18">
        <v>11</v>
      </c>
      <c r="G52" s="18">
        <v>33</v>
      </c>
      <c r="H52" s="18">
        <v>5</v>
      </c>
      <c r="I52" s="18" t="s">
        <v>221</v>
      </c>
      <c r="J52" s="18" t="s">
        <v>17</v>
      </c>
      <c r="K52" s="4" t="s">
        <v>114</v>
      </c>
      <c r="L52" s="17" t="s">
        <v>115</v>
      </c>
      <c r="M52" s="4" t="s">
        <v>154</v>
      </c>
      <c r="N52" s="4" t="s">
        <v>93</v>
      </c>
      <c r="O52" s="15">
        <v>9</v>
      </c>
      <c r="P52" s="4" t="s">
        <v>116</v>
      </c>
      <c r="Q52" s="4">
        <v>3410</v>
      </c>
      <c r="R52" s="4">
        <v>17</v>
      </c>
      <c r="S52" s="7">
        <v>42095</v>
      </c>
      <c r="T52" s="13">
        <f>6999.3*2</f>
        <v>13998.6</v>
      </c>
      <c r="U52" s="13"/>
      <c r="V52" s="13"/>
      <c r="W52" s="13"/>
      <c r="X52" s="13">
        <f t="shared" si="0"/>
        <v>13998.6</v>
      </c>
    </row>
    <row r="53" spans="2:24" s="1" customFormat="1" ht="15.75" customHeight="1">
      <c r="B53" s="40" t="s">
        <v>202</v>
      </c>
      <c r="C53" s="18">
        <v>4</v>
      </c>
      <c r="D53" s="18">
        <v>3</v>
      </c>
      <c r="E53" s="18">
        <v>1</v>
      </c>
      <c r="F53" s="18">
        <v>11</v>
      </c>
      <c r="G53" s="18">
        <v>33</v>
      </c>
      <c r="H53" s="18">
        <v>5</v>
      </c>
      <c r="I53" s="18" t="s">
        <v>221</v>
      </c>
      <c r="J53" s="18" t="s">
        <v>17</v>
      </c>
      <c r="K53" s="4" t="s">
        <v>117</v>
      </c>
      <c r="L53" s="4" t="s">
        <v>118</v>
      </c>
      <c r="M53" s="4" t="s">
        <v>20</v>
      </c>
      <c r="N53" s="4" t="s">
        <v>93</v>
      </c>
      <c r="O53" s="15">
        <v>9</v>
      </c>
      <c r="P53" s="4" t="s">
        <v>116</v>
      </c>
      <c r="Q53" s="4">
        <v>3416</v>
      </c>
      <c r="R53" s="4">
        <v>17</v>
      </c>
      <c r="S53" s="7">
        <v>41030</v>
      </c>
      <c r="T53" s="13">
        <f>6999.15*2</f>
        <v>13998.3</v>
      </c>
      <c r="U53" s="13"/>
      <c r="V53" s="13"/>
      <c r="W53" s="13"/>
      <c r="X53" s="13">
        <f t="shared" si="0"/>
        <v>13998.3</v>
      </c>
    </row>
    <row r="54" spans="2:24" s="1" customFormat="1" ht="22.5">
      <c r="B54" s="40" t="s">
        <v>203</v>
      </c>
      <c r="C54" s="18">
        <v>4</v>
      </c>
      <c r="D54" s="18">
        <v>3</v>
      </c>
      <c r="E54" s="18">
        <v>1</v>
      </c>
      <c r="F54" s="18">
        <v>11</v>
      </c>
      <c r="G54" s="18">
        <v>33</v>
      </c>
      <c r="H54" s="18">
        <v>5</v>
      </c>
      <c r="I54" s="18" t="s">
        <v>221</v>
      </c>
      <c r="J54" s="18" t="s">
        <v>17</v>
      </c>
      <c r="K54" s="25" t="s">
        <v>149</v>
      </c>
      <c r="L54" s="4" t="s">
        <v>119</v>
      </c>
      <c r="M54" s="4" t="s">
        <v>72</v>
      </c>
      <c r="N54" s="4" t="s">
        <v>93</v>
      </c>
      <c r="O54" s="4">
        <v>6</v>
      </c>
      <c r="P54" s="4" t="s">
        <v>120</v>
      </c>
      <c r="Q54" s="4">
        <v>3412</v>
      </c>
      <c r="R54" s="4">
        <v>17</v>
      </c>
      <c r="S54" s="7">
        <v>42476</v>
      </c>
      <c r="T54" s="13">
        <f>5253.75*2</f>
        <v>10507.5</v>
      </c>
      <c r="U54" s="13"/>
      <c r="V54" s="13"/>
      <c r="W54" s="13"/>
      <c r="X54" s="13">
        <f t="shared" si="0"/>
        <v>10507.5</v>
      </c>
    </row>
    <row r="55" spans="2:24" s="1" customFormat="1" ht="22.5">
      <c r="B55" s="42" t="s">
        <v>204</v>
      </c>
      <c r="C55" s="43">
        <v>4</v>
      </c>
      <c r="D55" s="43">
        <v>3</v>
      </c>
      <c r="E55" s="43">
        <v>1</v>
      </c>
      <c r="F55" s="43">
        <v>11</v>
      </c>
      <c r="G55" s="43">
        <v>33</v>
      </c>
      <c r="H55" s="43">
        <v>5</v>
      </c>
      <c r="I55" s="43" t="s">
        <v>221</v>
      </c>
      <c r="J55" s="43" t="s">
        <v>17</v>
      </c>
      <c r="K55" s="43"/>
      <c r="L55" s="43" t="s">
        <v>148</v>
      </c>
      <c r="M55" s="43" t="s">
        <v>37</v>
      </c>
      <c r="N55" s="43" t="s">
        <v>93</v>
      </c>
      <c r="O55" s="43">
        <v>6</v>
      </c>
      <c r="P55" s="43" t="s">
        <v>38</v>
      </c>
      <c r="Q55" s="43">
        <v>3413</v>
      </c>
      <c r="R55" s="43">
        <v>17</v>
      </c>
      <c r="S55" s="44"/>
      <c r="T55" s="45">
        <f>5657.85*2</f>
        <v>11315.7</v>
      </c>
      <c r="U55" s="45"/>
      <c r="V55" s="45"/>
      <c r="W55" s="45"/>
      <c r="X55" s="45">
        <f t="shared" si="0"/>
        <v>11315.7</v>
      </c>
    </row>
    <row r="56" spans="2:24" s="1" customFormat="1" ht="22.5">
      <c r="B56" s="40" t="s">
        <v>205</v>
      </c>
      <c r="C56" s="18">
        <v>4</v>
      </c>
      <c r="D56" s="18">
        <v>3</v>
      </c>
      <c r="E56" s="18">
        <v>1</v>
      </c>
      <c r="F56" s="18">
        <v>11</v>
      </c>
      <c r="G56" s="18">
        <v>33</v>
      </c>
      <c r="H56" s="18">
        <v>5</v>
      </c>
      <c r="I56" s="18" t="s">
        <v>221</v>
      </c>
      <c r="J56" s="18" t="s">
        <v>17</v>
      </c>
      <c r="K56" s="4" t="s">
        <v>121</v>
      </c>
      <c r="L56" s="4" t="s">
        <v>122</v>
      </c>
      <c r="M56" s="4" t="s">
        <v>20</v>
      </c>
      <c r="N56" s="4" t="s">
        <v>93</v>
      </c>
      <c r="O56" s="15">
        <v>9</v>
      </c>
      <c r="P56" s="4" t="s">
        <v>116</v>
      </c>
      <c r="Q56" s="4">
        <v>3420</v>
      </c>
      <c r="R56" s="4">
        <v>17</v>
      </c>
      <c r="S56" s="7">
        <v>41760</v>
      </c>
      <c r="T56" s="13">
        <f>6626.1*2</f>
        <v>13252.2</v>
      </c>
      <c r="U56" s="13"/>
      <c r="V56" s="13"/>
      <c r="W56" s="13"/>
      <c r="X56" s="13">
        <f t="shared" si="0"/>
        <v>13252.2</v>
      </c>
    </row>
    <row r="57" spans="2:24" s="1" customFormat="1" ht="22.5">
      <c r="B57" s="40" t="s">
        <v>206</v>
      </c>
      <c r="C57" s="18">
        <v>4</v>
      </c>
      <c r="D57" s="18">
        <v>3</v>
      </c>
      <c r="E57" s="18">
        <v>1</v>
      </c>
      <c r="F57" s="18">
        <v>11</v>
      </c>
      <c r="G57" s="18">
        <v>33</v>
      </c>
      <c r="H57" s="18">
        <v>5</v>
      </c>
      <c r="I57" s="18" t="s">
        <v>221</v>
      </c>
      <c r="J57" s="18" t="s">
        <v>17</v>
      </c>
      <c r="K57" s="4" t="s">
        <v>123</v>
      </c>
      <c r="L57" s="4" t="s">
        <v>124</v>
      </c>
      <c r="M57" s="4" t="s">
        <v>37</v>
      </c>
      <c r="N57" s="4" t="s">
        <v>93</v>
      </c>
      <c r="O57" s="4">
        <v>7</v>
      </c>
      <c r="P57" s="4" t="s">
        <v>214</v>
      </c>
      <c r="Q57" s="4">
        <v>3418</v>
      </c>
      <c r="R57" s="4">
        <v>17</v>
      </c>
      <c r="S57" s="7">
        <v>41030</v>
      </c>
      <c r="T57" s="13">
        <f>5657.85*2</f>
        <v>11315.7</v>
      </c>
      <c r="U57" s="13"/>
      <c r="V57" s="13"/>
      <c r="W57" s="13"/>
      <c r="X57" s="13">
        <f t="shared" si="0"/>
        <v>11315.7</v>
      </c>
    </row>
    <row r="58" spans="2:24" s="1" customFormat="1" ht="22.5">
      <c r="B58" s="40" t="s">
        <v>207</v>
      </c>
      <c r="C58" s="18">
        <v>4</v>
      </c>
      <c r="D58" s="18">
        <v>3</v>
      </c>
      <c r="E58" s="18">
        <v>1</v>
      </c>
      <c r="F58" s="18">
        <v>11</v>
      </c>
      <c r="G58" s="18">
        <v>33</v>
      </c>
      <c r="H58" s="18">
        <v>5</v>
      </c>
      <c r="I58" s="18" t="s">
        <v>221</v>
      </c>
      <c r="J58" s="18" t="s">
        <v>17</v>
      </c>
      <c r="K58" s="4" t="s">
        <v>125</v>
      </c>
      <c r="L58" s="4" t="s">
        <v>126</v>
      </c>
      <c r="M58" s="4" t="s">
        <v>37</v>
      </c>
      <c r="N58" s="4" t="s">
        <v>93</v>
      </c>
      <c r="O58" s="4">
        <v>6</v>
      </c>
      <c r="P58" s="4" t="s">
        <v>38</v>
      </c>
      <c r="Q58" s="4">
        <v>3423</v>
      </c>
      <c r="R58" s="4">
        <v>17</v>
      </c>
      <c r="S58" s="7">
        <v>41334</v>
      </c>
      <c r="T58" s="13">
        <f>5388.45*2</f>
        <v>10776.9</v>
      </c>
      <c r="U58" s="13"/>
      <c r="V58" s="13"/>
      <c r="W58" s="13"/>
      <c r="X58" s="13">
        <f t="shared" si="0"/>
        <v>10776.9</v>
      </c>
    </row>
    <row r="59" spans="2:24" s="1" customFormat="1" ht="22.5">
      <c r="B59" s="40" t="s">
        <v>208</v>
      </c>
      <c r="C59" s="26">
        <v>4</v>
      </c>
      <c r="D59" s="26">
        <v>3</v>
      </c>
      <c r="E59" s="26">
        <v>1</v>
      </c>
      <c r="F59" s="26">
        <v>11</v>
      </c>
      <c r="G59" s="26">
        <v>33</v>
      </c>
      <c r="H59" s="26">
        <v>5</v>
      </c>
      <c r="I59" s="18" t="s">
        <v>221</v>
      </c>
      <c r="J59" s="26" t="s">
        <v>17</v>
      </c>
      <c r="K59" s="27" t="s">
        <v>127</v>
      </c>
      <c r="L59" s="27" t="s">
        <v>128</v>
      </c>
      <c r="M59" s="4" t="s">
        <v>37</v>
      </c>
      <c r="N59" s="27" t="s">
        <v>93</v>
      </c>
      <c r="O59" s="27">
        <v>7</v>
      </c>
      <c r="P59" s="27" t="s">
        <v>214</v>
      </c>
      <c r="Q59" s="27">
        <v>3426</v>
      </c>
      <c r="R59" s="27">
        <v>17</v>
      </c>
      <c r="S59" s="28">
        <v>40940</v>
      </c>
      <c r="T59" s="29">
        <f>5657.85*2</f>
        <v>11315.7</v>
      </c>
      <c r="U59" s="29"/>
      <c r="V59" s="29"/>
      <c r="W59" s="29"/>
      <c r="X59" s="29">
        <f>+T59+U59+V59+W59</f>
        <v>11315.7</v>
      </c>
    </row>
    <row r="60" spans="1:24" s="1" customFormat="1" ht="22.5">
      <c r="A60" s="1">
        <v>21</v>
      </c>
      <c r="B60" s="40" t="s">
        <v>209</v>
      </c>
      <c r="C60" s="18">
        <v>4</v>
      </c>
      <c r="D60" s="18">
        <v>3</v>
      </c>
      <c r="E60" s="18">
        <v>1</v>
      </c>
      <c r="F60" s="18">
        <v>11</v>
      </c>
      <c r="G60" s="18">
        <v>33</v>
      </c>
      <c r="H60" s="18">
        <v>5</v>
      </c>
      <c r="I60" s="18" t="s">
        <v>221</v>
      </c>
      <c r="J60" s="18" t="s">
        <v>17</v>
      </c>
      <c r="K60" s="4" t="s">
        <v>129</v>
      </c>
      <c r="L60" s="4" t="s">
        <v>130</v>
      </c>
      <c r="M60" s="4" t="s">
        <v>72</v>
      </c>
      <c r="N60" s="4" t="s">
        <v>93</v>
      </c>
      <c r="O60" s="4">
        <v>5</v>
      </c>
      <c r="P60" s="4" t="s">
        <v>131</v>
      </c>
      <c r="Q60" s="4">
        <v>3415</v>
      </c>
      <c r="R60" s="4">
        <v>17</v>
      </c>
      <c r="S60" s="7">
        <v>40544</v>
      </c>
      <c r="T60" s="13">
        <f>4270.65*2</f>
        <v>8541.3</v>
      </c>
      <c r="U60" s="13"/>
      <c r="V60" s="13"/>
      <c r="W60" s="13"/>
      <c r="X60" s="13">
        <f>+T60+U60+V60+W60</f>
        <v>8541.3</v>
      </c>
    </row>
    <row r="61" spans="2:24" ht="15" hidden="1">
      <c r="B61" s="2">
        <v>55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3"/>
      <c r="N61" s="23"/>
      <c r="O61" s="23"/>
      <c r="P61" s="23"/>
      <c r="Q61" s="23"/>
      <c r="R61" s="19"/>
      <c r="S61" s="19"/>
      <c r="T61" s="20"/>
      <c r="U61" s="20"/>
      <c r="V61" s="20"/>
      <c r="W61" s="20"/>
      <c r="X61" s="20"/>
    </row>
    <row r="62" spans="13:28" ht="15">
      <c r="M62" s="6"/>
      <c r="N62" s="6"/>
      <c r="O62" s="6"/>
      <c r="P62" s="6"/>
      <c r="Q62" s="6"/>
      <c r="AB62" s="6"/>
    </row>
    <row r="63" spans="13:28" ht="15">
      <c r="M63" s="6"/>
      <c r="N63" s="6"/>
      <c r="O63" s="6"/>
      <c r="P63" s="6"/>
      <c r="Q63" s="6"/>
      <c r="AB63" s="6"/>
    </row>
    <row r="64" spans="13:28" ht="15">
      <c r="M64" s="6"/>
      <c r="N64" s="6"/>
      <c r="O64" s="6"/>
      <c r="P64" s="6"/>
      <c r="Q64" s="6"/>
      <c r="AB64" s="6"/>
    </row>
    <row r="65" spans="13:17" ht="15">
      <c r="M65" s="6"/>
      <c r="N65" s="6"/>
      <c r="O65" s="6"/>
      <c r="P65" s="6"/>
      <c r="Q65" s="6"/>
    </row>
    <row r="66" spans="13:17" ht="15">
      <c r="M66" s="52"/>
      <c r="N66" s="52"/>
      <c r="O66" s="52"/>
      <c r="P66" s="52"/>
      <c r="Q66" s="6"/>
    </row>
    <row r="67" spans="12:17" ht="15">
      <c r="L67" s="10"/>
      <c r="M67" s="6"/>
      <c r="N67" s="6"/>
      <c r="O67" s="6"/>
      <c r="P67" s="6"/>
      <c r="Q67" s="24"/>
    </row>
    <row r="68" spans="6:17" ht="15">
      <c r="F68" s="31"/>
      <c r="M68" s="6"/>
      <c r="N68" s="6"/>
      <c r="O68" s="6"/>
      <c r="P68" s="6"/>
      <c r="Q68" s="11"/>
    </row>
    <row r="69" spans="13:18" ht="15">
      <c r="M69" s="6"/>
      <c r="N69" s="6"/>
      <c r="O69" s="6"/>
      <c r="P69" s="6"/>
      <c r="Q69" s="6"/>
      <c r="R69" s="6"/>
    </row>
    <row r="70" spans="13:17" ht="15">
      <c r="M70" s="52"/>
      <c r="N70" s="52"/>
      <c r="O70" s="52"/>
      <c r="P70" s="52"/>
      <c r="Q70" s="6"/>
    </row>
    <row r="72" spans="13:16" ht="15">
      <c r="M72" s="49"/>
      <c r="N72" s="49"/>
      <c r="O72" s="49"/>
      <c r="P72" s="49"/>
    </row>
  </sheetData>
  <sheetProtection/>
  <mergeCells count="6">
    <mergeCell ref="L1:P1"/>
    <mergeCell ref="L2:P2"/>
    <mergeCell ref="C5:I5"/>
    <mergeCell ref="M66:P66"/>
    <mergeCell ref="M70:P70"/>
    <mergeCell ref="M72:P72"/>
  </mergeCells>
  <printOptions/>
  <pageMargins left="0.5511811023622047" right="0" top="0.2755905511811024" bottom="0" header="0.5511811023622047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2018-04-24T14:00:29Z</cp:lastPrinted>
  <dcterms:created xsi:type="dcterms:W3CDTF">2011-04-06T08:14:14Z</dcterms:created>
  <dcterms:modified xsi:type="dcterms:W3CDTF">2018-05-03T20:17:07Z</dcterms:modified>
  <cp:category/>
  <cp:version/>
  <cp:contentType/>
  <cp:contentStatus/>
</cp:coreProperties>
</file>